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omments3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7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andi.baskoro\Documents\"/>
    </mc:Choice>
  </mc:AlternateContent>
  <xr:revisionPtr revIDLastSave="0" documentId="13_ncr:1_{909E0D8F-A53B-4DB5-85AB-78AACCFE6186}" xr6:coauthVersionLast="36" xr6:coauthVersionMax="36" xr10:uidLastSave="{00000000-0000-0000-0000-000000000000}"/>
  <bookViews>
    <workbookView xWindow="0" yWindow="0" windowWidth="19200" windowHeight="6810" activeTab="4" xr2:uid="{8A700810-6107-4B88-9716-6B8D213E1989}"/>
  </bookViews>
  <sheets>
    <sheet name="Sheet1" sheetId="18" r:id="rId1"/>
    <sheet name="Sheet2" sheetId="19" r:id="rId2"/>
    <sheet name="Sheet3" sheetId="20" r:id="rId3"/>
    <sheet name="Sheet4" sheetId="21" r:id="rId4"/>
    <sheet name="Contoh Soal Dari Paper" sheetId="22" r:id="rId5"/>
    <sheet name="AHP-Well Ranking CAN" sheetId="7" r:id="rId6"/>
  </sheets>
  <calcPr calcId="191029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B40" i="19" l="1"/>
  <c r="B39" i="19"/>
  <c r="B38" i="19"/>
  <c r="B37" i="19"/>
  <c r="B36" i="19"/>
  <c r="B34" i="21"/>
  <c r="B33" i="21"/>
  <c r="B32" i="21"/>
  <c r="B46" i="20"/>
  <c r="B45" i="20"/>
  <c r="B44" i="20"/>
  <c r="B43" i="20"/>
  <c r="B42" i="20"/>
  <c r="B41" i="20"/>
  <c r="B40" i="20"/>
  <c r="B33" i="18"/>
  <c r="C20" i="21"/>
  <c r="C21" i="21"/>
  <c r="C19" i="21"/>
  <c r="C22" i="21" s="1"/>
  <c r="B20" i="21"/>
  <c r="B21" i="21"/>
  <c r="C8" i="21"/>
  <c r="C9" i="21" s="1"/>
  <c r="B8" i="21"/>
  <c r="B7" i="21"/>
  <c r="D9" i="21"/>
  <c r="D21" i="21" s="1"/>
  <c r="B9" i="21"/>
  <c r="B19" i="21" s="1"/>
  <c r="H23" i="20"/>
  <c r="H24" i="20"/>
  <c r="H25" i="20"/>
  <c r="H26" i="20"/>
  <c r="H27" i="20"/>
  <c r="H28" i="20"/>
  <c r="H22" i="20"/>
  <c r="G23" i="20"/>
  <c r="G24" i="20"/>
  <c r="G25" i="20"/>
  <c r="G26" i="20"/>
  <c r="G27" i="20"/>
  <c r="I27" i="20" s="1"/>
  <c r="G28" i="20"/>
  <c r="G29" i="20" s="1"/>
  <c r="G22" i="20"/>
  <c r="F23" i="20"/>
  <c r="F24" i="20"/>
  <c r="F25" i="20"/>
  <c r="F26" i="20"/>
  <c r="F27" i="20"/>
  <c r="F28" i="20"/>
  <c r="F22" i="20"/>
  <c r="E23" i="20"/>
  <c r="E24" i="20"/>
  <c r="I24" i="20" s="1"/>
  <c r="E25" i="20"/>
  <c r="E26" i="20"/>
  <c r="E27" i="20"/>
  <c r="E28" i="20"/>
  <c r="E22" i="20"/>
  <c r="D23" i="20"/>
  <c r="D24" i="20"/>
  <c r="D25" i="20"/>
  <c r="D26" i="20"/>
  <c r="D27" i="20"/>
  <c r="D28" i="20"/>
  <c r="D22" i="20"/>
  <c r="H29" i="20"/>
  <c r="E29" i="20"/>
  <c r="C23" i="20"/>
  <c r="C24" i="20"/>
  <c r="C25" i="20"/>
  <c r="C26" i="20"/>
  <c r="C27" i="20"/>
  <c r="C28" i="20"/>
  <c r="C22" i="20"/>
  <c r="C29" i="20" s="1"/>
  <c r="B23" i="20"/>
  <c r="B24" i="20"/>
  <c r="B25" i="20"/>
  <c r="B26" i="20"/>
  <c r="B27" i="20"/>
  <c r="B28" i="20"/>
  <c r="B22" i="20"/>
  <c r="G12" i="20"/>
  <c r="G13" i="20" s="1"/>
  <c r="F12" i="20"/>
  <c r="F11" i="20"/>
  <c r="E12" i="20"/>
  <c r="E11" i="20"/>
  <c r="E10" i="20"/>
  <c r="D12" i="20"/>
  <c r="D11" i="20"/>
  <c r="D13" i="20" s="1"/>
  <c r="D10" i="20"/>
  <c r="D9" i="20"/>
  <c r="C12" i="20"/>
  <c r="C11" i="20"/>
  <c r="C10" i="20"/>
  <c r="C9" i="20"/>
  <c r="C8" i="20"/>
  <c r="B12" i="20"/>
  <c r="B11" i="20"/>
  <c r="B10" i="20"/>
  <c r="B9" i="20"/>
  <c r="B8" i="20"/>
  <c r="B7" i="20"/>
  <c r="D7" i="18"/>
  <c r="C8" i="18"/>
  <c r="C21" i="18" s="1"/>
  <c r="H13" i="20"/>
  <c r="F21" i="19"/>
  <c r="F22" i="19"/>
  <c r="F23" i="19"/>
  <c r="F24" i="19"/>
  <c r="F20" i="19"/>
  <c r="E21" i="19"/>
  <c r="E22" i="19"/>
  <c r="E23" i="19"/>
  <c r="E24" i="19"/>
  <c r="E25" i="19"/>
  <c r="E20" i="19"/>
  <c r="D25" i="19"/>
  <c r="D21" i="19"/>
  <c r="D22" i="19"/>
  <c r="D23" i="19"/>
  <c r="D24" i="19"/>
  <c r="D20" i="19"/>
  <c r="C25" i="19"/>
  <c r="C21" i="19"/>
  <c r="C22" i="19"/>
  <c r="C23" i="19"/>
  <c r="C24" i="19"/>
  <c r="C20" i="19"/>
  <c r="B21" i="19"/>
  <c r="B22" i="19"/>
  <c r="B23" i="19"/>
  <c r="B24" i="19"/>
  <c r="B20" i="19"/>
  <c r="E10" i="19"/>
  <c r="D10" i="19"/>
  <c r="D9" i="19"/>
  <c r="C10" i="19"/>
  <c r="C9" i="19"/>
  <c r="C8" i="19"/>
  <c r="D11" i="19"/>
  <c r="B7" i="19"/>
  <c r="B10" i="19"/>
  <c r="B9" i="19"/>
  <c r="B8" i="19"/>
  <c r="B8" i="18"/>
  <c r="B9" i="18"/>
  <c r="B7" i="18"/>
  <c r="G23" i="19"/>
  <c r="F25" i="19"/>
  <c r="F11" i="19"/>
  <c r="E11" i="19"/>
  <c r="D9" i="18"/>
  <c r="D20" i="18" s="1"/>
  <c r="C9" i="18"/>
  <c r="C20" i="18" s="1"/>
  <c r="B47" i="20" l="1"/>
  <c r="B48" i="20" s="1"/>
  <c r="B49" i="20" s="1"/>
  <c r="B41" i="19"/>
  <c r="B42" i="19" s="1"/>
  <c r="B43" i="19" s="1"/>
  <c r="D20" i="21"/>
  <c r="E21" i="21"/>
  <c r="D19" i="21"/>
  <c r="E19" i="21" s="1"/>
  <c r="E20" i="21"/>
  <c r="B22" i="21"/>
  <c r="F29" i="20"/>
  <c r="D29" i="20"/>
  <c r="I23" i="20"/>
  <c r="I25" i="20"/>
  <c r="I28" i="20"/>
  <c r="F13" i="20"/>
  <c r="E13" i="20"/>
  <c r="C13" i="20"/>
  <c r="I22" i="20"/>
  <c r="B29" i="20"/>
  <c r="I29" i="20" s="1"/>
  <c r="B13" i="20"/>
  <c r="I26" i="20" s="1"/>
  <c r="C11" i="19"/>
  <c r="B11" i="19"/>
  <c r="G21" i="19" s="1"/>
  <c r="G24" i="19"/>
  <c r="G22" i="19"/>
  <c r="D19" i="18"/>
  <c r="D22" i="18"/>
  <c r="D21" i="18"/>
  <c r="C19" i="18"/>
  <c r="C22" i="18"/>
  <c r="B21" i="18"/>
  <c r="E21" i="18" s="1"/>
  <c r="B19" i="18"/>
  <c r="E19" i="18" s="1"/>
  <c r="B22" i="18"/>
  <c r="B20" i="18"/>
  <c r="E20" i="18"/>
  <c r="D22" i="21" l="1"/>
  <c r="E22" i="21" s="1"/>
  <c r="B25" i="19"/>
  <c r="G20" i="19"/>
  <c r="G25" i="19" s="1"/>
  <c r="E22" i="18"/>
  <c r="B35" i="18"/>
  <c r="B34" i="18"/>
  <c r="B36" i="18"/>
  <c r="B37" i="18" s="1"/>
  <c r="B38" i="18" s="1"/>
  <c r="G3" i="7"/>
  <c r="B35" i="21" l="1"/>
  <c r="B36" i="21" s="1"/>
  <c r="B37" i="21" s="1"/>
  <c r="K49" i="7" l="1"/>
  <c r="K50" i="7" s="1"/>
  <c r="K51" i="7" s="1"/>
  <c r="K52" i="7" s="1"/>
  <c r="K53" i="7" s="1"/>
  <c r="K54" i="7" s="1"/>
  <c r="K55" i="7" s="1"/>
  <c r="K56" i="7" s="1"/>
  <c r="K57" i="7" s="1"/>
  <c r="K58" i="7" s="1"/>
  <c r="K59" i="7" s="1"/>
  <c r="K60" i="7" s="1"/>
  <c r="K61" i="7" s="1"/>
  <c r="K62" i="7" s="1"/>
  <c r="K63" i="7" s="1"/>
  <c r="K64" i="7" s="1"/>
  <c r="K65" i="7" s="1"/>
  <c r="K66" i="7" s="1"/>
  <c r="AZ3" i="7" l="1"/>
  <c r="AZ4" i="7" s="1"/>
  <c r="AZ5" i="7" s="1"/>
  <c r="AZ6" i="7" s="1"/>
  <c r="AZ7" i="7" s="1"/>
  <c r="AZ8" i="7" s="1"/>
  <c r="AZ9" i="7" s="1"/>
  <c r="AZ10" i="7" s="1"/>
  <c r="AZ11" i="7" s="1"/>
  <c r="AZ12" i="7" s="1"/>
  <c r="AZ13" i="7" s="1"/>
  <c r="AZ14" i="7" s="1"/>
  <c r="AZ15" i="7" s="1"/>
  <c r="AZ16" i="7" s="1"/>
  <c r="AZ17" i="7" s="1"/>
  <c r="AZ18" i="7" s="1"/>
  <c r="AZ19" i="7" s="1"/>
  <c r="AZ20" i="7" s="1"/>
  <c r="G27" i="7"/>
  <c r="Y27" i="7" s="1"/>
  <c r="G24" i="7"/>
  <c r="G37" i="7"/>
  <c r="AA39" i="7" s="1"/>
  <c r="G38" i="7"/>
  <c r="AA40" i="7" s="1"/>
  <c r="G36" i="7"/>
  <c r="I38" i="7" s="1"/>
  <c r="G30" i="7"/>
  <c r="I31" i="7" s="1"/>
  <c r="G31" i="7"/>
  <c r="Y32" i="7" s="1"/>
  <c r="G32" i="7"/>
  <c r="Y33" i="7" s="1"/>
  <c r="G33" i="7"/>
  <c r="Y34" i="7" s="1"/>
  <c r="G34" i="7"/>
  <c r="Z35" i="7" s="1"/>
  <c r="G35" i="7"/>
  <c r="I36" i="7" s="1"/>
  <c r="G29" i="7"/>
  <c r="Z30" i="7" s="1"/>
  <c r="G28" i="7"/>
  <c r="X28" i="7" s="1"/>
  <c r="G25" i="7"/>
  <c r="AA25" i="7" s="1"/>
  <c r="G26" i="7"/>
  <c r="W24" i="7" l="1"/>
  <c r="I24" i="7"/>
  <c r="U26" i="7"/>
  <c r="I26" i="7"/>
  <c r="N27" i="7"/>
  <c r="P27" i="7"/>
  <c r="R27" i="7"/>
  <c r="V34" i="7"/>
  <c r="V32" i="7"/>
  <c r="V27" i="7"/>
  <c r="W31" i="7"/>
  <c r="I28" i="7"/>
  <c r="X27" i="7"/>
  <c r="AA27" i="7"/>
  <c r="Q31" i="7"/>
  <c r="W27" i="7"/>
  <c r="I27" i="7"/>
  <c r="N31" i="7"/>
  <c r="I30" i="7"/>
  <c r="O34" i="7"/>
  <c r="J34" i="7"/>
  <c r="K36" i="7"/>
  <c r="K34" i="7"/>
  <c r="S36" i="7"/>
  <c r="Z24" i="7"/>
  <c r="M24" i="7"/>
  <c r="S34" i="7"/>
  <c r="Z34" i="7"/>
  <c r="O36" i="7"/>
  <c r="W36" i="7"/>
  <c r="Q30" i="7"/>
  <c r="Y30" i="7"/>
  <c r="M31" i="7"/>
  <c r="T24" i="7"/>
  <c r="M27" i="7"/>
  <c r="T27" i="7"/>
  <c r="K38" i="7"/>
  <c r="P38" i="7"/>
  <c r="R33" i="7"/>
  <c r="V38" i="7"/>
  <c r="AA33" i="7"/>
  <c r="M40" i="7"/>
  <c r="R32" i="7"/>
  <c r="T40" i="7"/>
  <c r="Z40" i="7"/>
  <c r="AA32" i="7"/>
  <c r="K35" i="7"/>
  <c r="M38" i="7"/>
  <c r="O38" i="7"/>
  <c r="Q24" i="7"/>
  <c r="R31" i="7"/>
  <c r="T38" i="7"/>
  <c r="V33" i="7"/>
  <c r="X24" i="7"/>
  <c r="Z38" i="7"/>
  <c r="AA31" i="7"/>
  <c r="J24" i="7"/>
  <c r="K33" i="7"/>
  <c r="M30" i="7"/>
  <c r="O35" i="7"/>
  <c r="Q38" i="7"/>
  <c r="S38" i="7"/>
  <c r="U24" i="7"/>
  <c r="V31" i="7"/>
  <c r="X38" i="7"/>
  <c r="Z33" i="7"/>
  <c r="Q40" i="7"/>
  <c r="J38" i="7"/>
  <c r="K31" i="7"/>
  <c r="N24" i="7"/>
  <c r="O33" i="7"/>
  <c r="S35" i="7"/>
  <c r="U38" i="7"/>
  <c r="W38" i="7"/>
  <c r="Y24" i="7"/>
  <c r="Z31" i="7"/>
  <c r="K27" i="7"/>
  <c r="N40" i="7"/>
  <c r="O32" i="7"/>
  <c r="Q27" i="7"/>
  <c r="U31" i="7"/>
  <c r="Y40" i="7"/>
  <c r="Z27" i="7"/>
  <c r="J33" i="7"/>
  <c r="L24" i="7"/>
  <c r="N38" i="7"/>
  <c r="O31" i="7"/>
  <c r="R24" i="7"/>
  <c r="S33" i="7"/>
  <c r="U30" i="7"/>
  <c r="W35" i="7"/>
  <c r="Y38" i="7"/>
  <c r="AA38" i="7"/>
  <c r="AA41" i="7" s="1"/>
  <c r="J32" i="7"/>
  <c r="L40" i="7"/>
  <c r="N34" i="7"/>
  <c r="O27" i="7"/>
  <c r="R40" i="7"/>
  <c r="S32" i="7"/>
  <c r="U27" i="7"/>
  <c r="W34" i="7"/>
  <c r="Y31" i="7"/>
  <c r="AA36" i="7"/>
  <c r="X40" i="7"/>
  <c r="J40" i="7"/>
  <c r="K32" i="7"/>
  <c r="U40" i="7"/>
  <c r="Z32" i="7"/>
  <c r="I40" i="7"/>
  <c r="J31" i="7"/>
  <c r="L38" i="7"/>
  <c r="N33" i="7"/>
  <c r="P24" i="7"/>
  <c r="R38" i="7"/>
  <c r="S31" i="7"/>
  <c r="V24" i="7"/>
  <c r="W33" i="7"/>
  <c r="AA35" i="7"/>
  <c r="J27" i="7"/>
  <c r="L27" i="7"/>
  <c r="N32" i="7"/>
  <c r="P40" i="7"/>
  <c r="R34" i="7"/>
  <c r="S27" i="7"/>
  <c r="V40" i="7"/>
  <c r="W32" i="7"/>
  <c r="AA34" i="7"/>
  <c r="J26" i="7"/>
  <c r="K30" i="7"/>
  <c r="L33" i="7"/>
  <c r="M36" i="7"/>
  <c r="N26" i="7"/>
  <c r="O30" i="7"/>
  <c r="P33" i="7"/>
  <c r="Q36" i="7"/>
  <c r="R26" i="7"/>
  <c r="S30" i="7"/>
  <c r="T33" i="7"/>
  <c r="U36" i="7"/>
  <c r="V26" i="7"/>
  <c r="W30" i="7"/>
  <c r="X33" i="7"/>
  <c r="Y36" i="7"/>
  <c r="Z26" i="7"/>
  <c r="AA30" i="7"/>
  <c r="I34" i="7"/>
  <c r="J39" i="7"/>
  <c r="J25" i="7"/>
  <c r="K28" i="7"/>
  <c r="L32" i="7"/>
  <c r="M35" i="7"/>
  <c r="N39" i="7"/>
  <c r="N25" i="7"/>
  <c r="O28" i="7"/>
  <c r="P32" i="7"/>
  <c r="Q35" i="7"/>
  <c r="R39" i="7"/>
  <c r="R25" i="7"/>
  <c r="S28" i="7"/>
  <c r="T32" i="7"/>
  <c r="U35" i="7"/>
  <c r="V39" i="7"/>
  <c r="V25" i="7"/>
  <c r="W28" i="7"/>
  <c r="X32" i="7"/>
  <c r="Y35" i="7"/>
  <c r="Z39" i="7"/>
  <c r="Z25" i="7"/>
  <c r="AA28" i="7"/>
  <c r="P26" i="7"/>
  <c r="X26" i="7"/>
  <c r="L25" i="7"/>
  <c r="P39" i="7"/>
  <c r="Q28" i="7"/>
  <c r="T25" i="7"/>
  <c r="X39" i="7"/>
  <c r="Y28" i="7"/>
  <c r="I25" i="7"/>
  <c r="N30" i="7"/>
  <c r="P36" i="7"/>
  <c r="Q26" i="7"/>
  <c r="V30" i="7"/>
  <c r="X36" i="7"/>
  <c r="Y26" i="7"/>
  <c r="M39" i="7"/>
  <c r="N28" i="7"/>
  <c r="P35" i="7"/>
  <c r="Q25" i="7"/>
  <c r="U39" i="7"/>
  <c r="V28" i="7"/>
  <c r="X35" i="7"/>
  <c r="Y39" i="7"/>
  <c r="Z28" i="7"/>
  <c r="I33" i="7"/>
  <c r="K24" i="7"/>
  <c r="M34" i="7"/>
  <c r="O24" i="7"/>
  <c r="P31" i="7"/>
  <c r="U34" i="7"/>
  <c r="AA24" i="7"/>
  <c r="I32" i="7"/>
  <c r="J36" i="7"/>
  <c r="K40" i="7"/>
  <c r="K26" i="7"/>
  <c r="L30" i="7"/>
  <c r="M33" i="7"/>
  <c r="N36" i="7"/>
  <c r="O40" i="7"/>
  <c r="O26" i="7"/>
  <c r="P30" i="7"/>
  <c r="Q33" i="7"/>
  <c r="R36" i="7"/>
  <c r="S40" i="7"/>
  <c r="S26" i="7"/>
  <c r="T30" i="7"/>
  <c r="U33" i="7"/>
  <c r="V36" i="7"/>
  <c r="W40" i="7"/>
  <c r="W26" i="7"/>
  <c r="X30" i="7"/>
  <c r="Z36" i="7"/>
  <c r="AA26" i="7"/>
  <c r="L26" i="7"/>
  <c r="T26" i="7"/>
  <c r="L39" i="7"/>
  <c r="M28" i="7"/>
  <c r="P25" i="7"/>
  <c r="T39" i="7"/>
  <c r="U28" i="7"/>
  <c r="X25" i="7"/>
  <c r="I39" i="7"/>
  <c r="I41" i="7" s="1"/>
  <c r="J30" i="7"/>
  <c r="L36" i="7"/>
  <c r="M26" i="7"/>
  <c r="R30" i="7"/>
  <c r="T36" i="7"/>
  <c r="J28" i="7"/>
  <c r="L35" i="7"/>
  <c r="M25" i="7"/>
  <c r="Q39" i="7"/>
  <c r="R28" i="7"/>
  <c r="T35" i="7"/>
  <c r="U25" i="7"/>
  <c r="Y25" i="7"/>
  <c r="L34" i="7"/>
  <c r="P34" i="7"/>
  <c r="T34" i="7"/>
  <c r="X34" i="7"/>
  <c r="I35" i="7"/>
  <c r="L31" i="7"/>
  <c r="Q34" i="7"/>
  <c r="S24" i="7"/>
  <c r="T31" i="7"/>
  <c r="X31" i="7"/>
  <c r="J35" i="7"/>
  <c r="K39" i="7"/>
  <c r="K25" i="7"/>
  <c r="L28" i="7"/>
  <c r="M32" i="7"/>
  <c r="N35" i="7"/>
  <c r="O39" i="7"/>
  <c r="O25" i="7"/>
  <c r="P28" i="7"/>
  <c r="Q32" i="7"/>
  <c r="R35" i="7"/>
  <c r="S39" i="7"/>
  <c r="S25" i="7"/>
  <c r="T28" i="7"/>
  <c r="U32" i="7"/>
  <c r="V35" i="7"/>
  <c r="W39" i="7"/>
  <c r="W25" i="7"/>
  <c r="AA29" i="7" l="1"/>
  <c r="R41" i="7"/>
  <c r="X29" i="7"/>
  <c r="N29" i="7"/>
  <c r="T29" i="7"/>
  <c r="W37" i="7"/>
  <c r="Z37" i="7"/>
  <c r="V29" i="7"/>
  <c r="Y37" i="7"/>
  <c r="Q37" i="7"/>
  <c r="U37" i="7"/>
  <c r="P29" i="7"/>
  <c r="V41" i="7"/>
  <c r="K37" i="7"/>
  <c r="J29" i="7"/>
  <c r="J41" i="7"/>
  <c r="O29" i="7"/>
  <c r="S37" i="7"/>
  <c r="X41" i="7"/>
  <c r="R29" i="7"/>
  <c r="T41" i="7"/>
  <c r="L41" i="7"/>
  <c r="W41" i="7"/>
  <c r="S41" i="7"/>
  <c r="Q29" i="7"/>
  <c r="P41" i="7"/>
  <c r="L37" i="7"/>
  <c r="AA37" i="7"/>
  <c r="O37" i="7"/>
  <c r="L29" i="7"/>
  <c r="U41" i="7"/>
  <c r="Q41" i="7"/>
  <c r="O41" i="7"/>
  <c r="K41" i="7"/>
  <c r="Z29" i="7"/>
  <c r="R37" i="7"/>
  <c r="Z41" i="7"/>
  <c r="J37" i="7"/>
  <c r="K29" i="7"/>
  <c r="U29" i="7"/>
  <c r="N41" i="7"/>
  <c r="S29" i="7"/>
  <c r="M41" i="7"/>
  <c r="I29" i="7"/>
  <c r="Y41" i="7"/>
  <c r="I37" i="7"/>
  <c r="P37" i="7"/>
  <c r="X37" i="7"/>
  <c r="Y29" i="7"/>
  <c r="V37" i="7"/>
  <c r="M29" i="7"/>
  <c r="T37" i="7"/>
  <c r="N37" i="7"/>
  <c r="N42" i="7" s="1"/>
  <c r="M37" i="7"/>
  <c r="W29" i="7"/>
  <c r="G16" i="7"/>
  <c r="G17" i="7"/>
  <c r="G15" i="7"/>
  <c r="G14" i="7"/>
  <c r="G9" i="7"/>
  <c r="G10" i="7"/>
  <c r="G11" i="7"/>
  <c r="G12" i="7"/>
  <c r="G13" i="7"/>
  <c r="G8" i="7"/>
  <c r="G7" i="7"/>
  <c r="G5" i="7"/>
  <c r="G6" i="7"/>
  <c r="G4" i="7"/>
  <c r="K42" i="7" l="1"/>
  <c r="Q42" i="7"/>
  <c r="AA42" i="7"/>
  <c r="M42" i="7"/>
  <c r="O42" i="7"/>
  <c r="T42" i="7"/>
  <c r="V42" i="7"/>
  <c r="X42" i="7"/>
  <c r="S42" i="7"/>
  <c r="L42" i="7"/>
  <c r="U42" i="7"/>
  <c r="Y42" i="7"/>
  <c r="J42" i="7"/>
  <c r="Z42" i="7"/>
  <c r="P42" i="7"/>
  <c r="W42" i="7"/>
  <c r="I42" i="7"/>
  <c r="R42" i="7"/>
  <c r="J18" i="7"/>
  <c r="K18" i="7"/>
  <c r="L18" i="7"/>
  <c r="M18" i="7"/>
  <c r="N18" i="7"/>
  <c r="O18" i="7"/>
  <c r="P18" i="7"/>
  <c r="Q18" i="7"/>
  <c r="R18" i="7"/>
  <c r="S18" i="7"/>
  <c r="T18" i="7"/>
  <c r="U18" i="7"/>
  <c r="V18" i="7"/>
  <c r="W18" i="7"/>
  <c r="X18" i="7"/>
  <c r="Y18" i="7"/>
  <c r="Z18" i="7"/>
  <c r="AA18" i="7"/>
  <c r="I18" i="7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Dandi Baskoro Soebakir</author>
  </authors>
  <commentList>
    <comment ref="B7" authorId="0" shapeId="0" xr:uid="{215E3415-F9F4-415D-9DE6-2CC06764D906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Equation = </t>
        </r>
        <r>
          <rPr>
            <b/>
            <sz val="9"/>
            <color indexed="81"/>
            <rFont val="Tahoma"/>
            <family val="2"/>
          </rPr>
          <t>B4/C4</t>
        </r>
      </text>
    </comment>
    <comment ref="B8" authorId="0" shapeId="0" xr:uid="{51BB68E5-BCF2-4630-85D5-FEFA90EB71B9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Equation = B6/D6</t>
        </r>
      </text>
    </comment>
    <comment ref="C8" authorId="0" shapeId="0" xr:uid="{077D0565-4D54-4AED-BC1F-D03A4914D859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=C7/D7</t>
        </r>
      </text>
    </comment>
    <comment ref="B19" authorId="0" shapeId="0" xr:uid="{12D7EB1A-F76B-4EED-A2FD-7419D4571DD4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>Equation: Nilai Parameter Perbandingan/Total Parameter</t>
        </r>
      </text>
    </comment>
    <comment ref="E19" authorId="0" shapeId="0" xr:uid="{B3B8B078-0356-4E0F-A8AE-40FFC2A2667B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 xml:space="preserve">Equation: Average -&gt; Jumlah/Banyaknya sampel </t>
        </r>
      </text>
    </comment>
    <comment ref="B33" authorId="0" shapeId="0" xr:uid="{BDC75E8C-3675-499F-B5C9-850BE7DB8E38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>(B4*E17)+(C4*E18)+(E19*D4)</t>
        </r>
      </text>
    </comment>
    <comment ref="B34" authorId="0" shapeId="0" xr:uid="{6780487C-C4CA-4BF5-B7B3-D8BBB7137F21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>(B5*E17)+(C5*E18)+(E19*D5)</t>
        </r>
      </text>
    </comment>
    <comment ref="B35" authorId="0" shapeId="0" xr:uid="{A526D885-5AB8-4161-B299-E4808AB3D623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>(B6*E17)+(C6*E18)+(E19*D6)</t>
        </r>
      </text>
    </comment>
    <comment ref="B36" authorId="0" shapeId="0" xr:uid="{1EF4F335-8A65-4245-9526-E0B2FDB434E3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</t>
        </r>
        <r>
          <rPr>
            <b/>
            <sz val="9"/>
            <color indexed="81"/>
            <rFont val="Tahoma"/>
            <family val="2"/>
          </rPr>
          <t>SUM(B24:B26)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Dandi Baskoro Soebakir</author>
  </authors>
  <commentList>
    <comment ref="B7" authorId="0" shapeId="0" xr:uid="{AA76C75E-F2B5-4ED8-9FA3-FF5B8BEBA91C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B6/C6</t>
        </r>
      </text>
    </comment>
    <comment ref="B8" authorId="0" shapeId="0" xr:uid="{1473B85B-BA5E-4633-9849-6C394C4904DB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B6/D6</t>
        </r>
      </text>
    </comment>
    <comment ref="C8" authorId="0" shapeId="0" xr:uid="{4821E17E-610E-496B-A8A0-0D3B1257C9F8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C7/D7</t>
        </r>
      </text>
    </comment>
    <comment ref="B9" authorId="0" shapeId="0" xr:uid="{BDB547E0-9507-4018-96EF-4B641253C83C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B6/E6</t>
        </r>
      </text>
    </comment>
    <comment ref="C9" authorId="0" shapeId="0" xr:uid="{DCA01A15-6935-4966-AC88-948D76703888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C7/E7</t>
        </r>
      </text>
    </comment>
    <comment ref="D9" authorId="0" shapeId="0" xr:uid="{64CE2D61-C714-4BB1-A07C-A2FF1BDE6436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D8/E8</t>
        </r>
      </text>
    </comment>
    <comment ref="B10" authorId="0" shapeId="0" xr:uid="{1DFD869D-02A1-4E6C-ACA2-6497ACB48968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B6/F6</t>
        </r>
      </text>
    </comment>
    <comment ref="C10" authorId="0" shapeId="0" xr:uid="{005960A5-E604-4E59-8122-C9E0A4F00EAD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C7/F7</t>
        </r>
      </text>
    </comment>
    <comment ref="D10" authorId="0" shapeId="0" xr:uid="{1D32E685-912E-4986-83F4-1C7677AA0BDE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D8/F8</t>
        </r>
      </text>
    </comment>
    <comment ref="E10" authorId="0" shapeId="0" xr:uid="{61A9772A-BE82-4499-A92B-B71B1D7B5177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E9/F9</t>
        </r>
      </text>
    </comment>
    <comment ref="B20" authorId="0" shapeId="0" xr:uid="{1A2DDD20-4109-4AD3-A117-57E6C3671915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Equation: Nilai Parameter Perbandingan/Total Parameter</t>
        </r>
      </text>
    </comment>
    <comment ref="G20" authorId="0" shapeId="0" xr:uid="{4D66DCFA-4953-4481-8C72-1D13D6337278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Equation: Average -&gt; Jumlah/Banyaknya sampel </t>
        </r>
      </text>
    </comment>
    <comment ref="B36" authorId="0" shapeId="0" xr:uid="{3E94EC6B-4BB6-4215-A652-173FD1A8790E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=(B6*G20)+(C6*G21)+(D6*G22)+(E6*G23)+(F6*G24)</t>
        </r>
      </text>
    </comment>
    <comment ref="B37" authorId="0" shapeId="0" xr:uid="{61690624-6841-4F63-95C3-75DD7412C4CD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=(B7*G20)+(C7*G21)+(D7*G22)+(E7*G23)+(F7*G24)</t>
        </r>
      </text>
    </comment>
    <comment ref="B38" authorId="0" shapeId="0" xr:uid="{004466F8-93C4-4BC2-8E56-F557AE5133F9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=(B8*G20)+(C8*G21)+(D8*G22)+(E8*G23)+(F8*G24)</t>
        </r>
      </text>
    </comment>
    <comment ref="B39" authorId="0" shapeId="0" xr:uid="{804907B2-5AC3-4753-9B98-41385DC9B75A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=(B9*G20)+(C9*G21)+(D9*G22)+(E9*G23)+(F9*G24)</t>
        </r>
      </text>
    </comment>
    <comment ref="B40" authorId="0" shapeId="0" xr:uid="{88583AD0-8CF2-4052-97FE-6BCB6A305BD3}">
      <text>
        <r>
          <rPr>
            <b/>
            <sz val="9"/>
            <color indexed="81"/>
            <rFont val="Tahoma"/>
            <family val="2"/>
          </rPr>
          <t>Dandi Baskoro Soebakir:</t>
        </r>
        <r>
          <rPr>
            <sz val="9"/>
            <color indexed="81"/>
            <rFont val="Tahoma"/>
            <family val="2"/>
          </rPr>
          <t xml:space="preserve">
=(B10*G20)+(C10*G21)+(D10*G22)+(E10*G23)+(F10*G24)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Geodipa</author>
  </authors>
  <commentList>
    <comment ref="D3" authorId="0" shapeId="0" xr:uid="{FF3CCC6A-113B-4548-9818-1B65E1F89895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Pertamina (1998):
Penyajian data hasil TCH berupa gradien T dalam degC/ 10 m.Total 10 sumur TCH dengan kedalaman rata-rata 100-200 m</t>
        </r>
      </text>
    </comment>
    <comment ref="D4" authorId="0" shapeId="0" xr:uid="{C5D8A23A-589C-432E-A8F8-9D13E9B10D06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isothermal contour from Geothermometry</t>
        </r>
      </text>
    </comment>
    <comment ref="D5" authorId="0" shapeId="0" xr:uid="{1B6F11BF-04B7-4B33-A785-C30DDBF15166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Assumed larger than the upflow zone</t>
        </r>
      </text>
    </comment>
    <comment ref="H5" authorId="0" shapeId="0" xr:uid="{EB30F385-E8CD-4BEE-86C5-6531E941F430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Permeability related to volcanic damage zone refer to Dieng-Sileri, it is interpreted has 500 m radius</t>
        </r>
      </text>
    </comment>
    <comment ref="D6" authorId="0" shapeId="0" xr:uid="{5F541074-B24D-4A9D-91FA-DAC502196D0C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Upflow zone refer to the conceptual model. The parameter use T contour 270 degC indicated as upflow zone</t>
        </r>
      </text>
    </comment>
    <comment ref="H6" authorId="0" shapeId="0" xr:uid="{6B97A5EE-3C67-4665-9DDC-127EE6C47D5C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@300 masl elev</t>
        </r>
      </text>
    </comment>
    <comment ref="D7" authorId="0" shapeId="0" xr:uid="{6CE5120E-EEF7-4EEF-8C67-21C26FAE66CC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3D MT (JICA, 2016) can not identify typical geothermal feature due to extensive low resistivity from the surface to depth</t>
        </r>
      </text>
    </comment>
    <comment ref="D8" authorId="0" shapeId="0" xr:uid="{4EA6DF15-4282-43F2-9F7E-CC110012B4A0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Based on assessment GDE on UGM 2018, geological surfac mapping</t>
        </r>
      </text>
    </comment>
    <comment ref="D9" authorId="0" shapeId="0" xr:uid="{165D9FB4-3654-4976-9424-8696C543E8A6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Volcanic alignment -&gt; directed to</t>
        </r>
      </text>
    </comment>
    <comment ref="D10" authorId="0" shapeId="0" xr:uid="{9C77A826-90D2-4D41-BBE0-BBA1D351C675}">
      <text>
        <r>
          <rPr>
            <b/>
            <sz val="9"/>
            <color indexed="81"/>
            <rFont val="Tahoma"/>
            <family val="2"/>
          </rPr>
          <t xml:space="preserve">Geodipa:
</t>
        </r>
        <r>
          <rPr>
            <sz val="9"/>
            <color indexed="81"/>
            <rFont val="Tahoma"/>
            <family val="2"/>
          </rPr>
          <t>Structure damage zone in Candradimuka is the area between Pekasiran and Watulembu. This interpretation also supported by the elongation of distribution of gas CO2-H2S anomaly, alignment of kaipohan - Candradimuka fumarole, and alteration zone</t>
        </r>
      </text>
    </comment>
    <comment ref="D11" authorId="0" shapeId="0" xr:uid="{9BF4B2DD-71E1-415F-9286-C68BB30DD802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10deg (NNE-SSW) add references….</t>
        </r>
      </text>
    </comment>
    <comment ref="D14" authorId="0" shapeId="0" xr:uid="{09ACCF87-1583-4145-927D-6A3BEFAD1909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Assumed that MEQ distribution has vertical correlation due to well distributed fracture network in prospect area and poroperm of volcanic unit layer.</t>
        </r>
      </text>
    </comment>
    <comment ref="X14" authorId="0" shapeId="0" xr:uid="{94ABEBD7-78D2-401B-9CE9-F25E795BE9A3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Geodipa:
Based on internal discussion it is consider to be a sparse classification due to actual distribution</t>
        </r>
      </text>
    </comment>
    <comment ref="Z14" authorId="0" shapeId="0" xr:uid="{352DF016-97B5-4846-9A9C-97961817A851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Based on internal discussion it is consider to be a sparse classification due to actual distribution</t>
        </r>
      </text>
    </comment>
    <comment ref="C15" authorId="0" shapeId="0" xr:uid="{C9835588-3CC6-4322-9573-2B1E61487B19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Timbang-Sinila : classified into high thermal gas vent due to increasing T when releasing CO2 gas</t>
        </r>
      </text>
    </comment>
    <comment ref="H15" authorId="0" shapeId="0" xr:uid="{60086E89-FE83-42B1-9BF9-6D2B43D89524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Cut off contour anomaly 3% CO2, obtained from buffer + data CO2 from  Lubang Manuk. Therefore it is generalized to all gas in Candradimuka. In addition, statistically based on sample distribution (histogram), cut-off value is obtained 5% vol. Therefore, column G is used parameter as shown below
Anomaly contour CO2 &gt; 5%  = 0.1 , 3-5% = 0.5, &lt;3% = 1</t>
        </r>
      </text>
    </comment>
    <comment ref="D16" authorId="0" shapeId="0" xr:uid="{61C558C9-6589-4E3B-9413-29A53BA4FDE2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Wellpad location near/ at hazardous area</t>
        </r>
      </text>
    </comment>
    <comment ref="D17" authorId="0" shapeId="0" xr:uid="{EDA17252-5EEB-4767-8FE5-6247C9B7EB5B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Posibbly neutral in the reservoir (supported by the Candradimuka fumarole, but have a shallow acid aquifer due to reaction with H2S.
This parameter consider a possible acid shallow zone due to condensation around kaipohan area. Therefore the column G use cut off value from Gastec measurement. 20 ppm is used as a safety threshold value based on PVMBG (....)</t>
        </r>
      </text>
    </comment>
    <comment ref="D24" authorId="0" shapeId="0" xr:uid="{45693CDC-6042-4E55-9CC7-A69B74BBC9ED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Pertamina (1998):
Penyajian data hasil TCH berupa gradien T dalam degC/ 10 m.Total 10 sumur TCH dengan kedalaman rata-rata 100-200 m</t>
        </r>
      </text>
    </comment>
    <comment ref="D25" authorId="0" shapeId="0" xr:uid="{3E33B220-EEC7-49B5-8D8F-C37FBE722F5B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isothermal contour from Geothermometry</t>
        </r>
      </text>
    </comment>
    <comment ref="D26" authorId="0" shapeId="0" xr:uid="{6B6859A0-EA6F-4C52-AABF-8DC54C497356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Assumed larger than the upflow zone</t>
        </r>
      </text>
    </comment>
    <comment ref="D27" authorId="0" shapeId="0" xr:uid="{C6AD1570-29B4-4CA4-9E00-0583DB3A11FA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Upflow zone refer to the conceptual model. The parameter use T contour 270 degC indicated as upflow zone</t>
        </r>
      </text>
    </comment>
    <comment ref="D28" authorId="0" shapeId="0" xr:uid="{891816F7-1EDB-4717-ADC4-3D9D21490E3F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3D MT (JICA, 2016) can not identify typical geothermal feature due to extensive low resistivity from the surface to depth</t>
        </r>
      </text>
    </comment>
    <comment ref="D29" authorId="0" shapeId="0" xr:uid="{91606FB9-10BC-4B8A-820D-D6D5E6004A97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Based on assessment GDE on UGM 2018, geological surfac mapping</t>
        </r>
      </text>
    </comment>
    <comment ref="D30" authorId="0" shapeId="0" xr:uid="{A8757248-E8E9-47C6-8937-B891A2F77B41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Volcanic alignment -&gt; directed to</t>
        </r>
      </text>
    </comment>
    <comment ref="D31" authorId="0" shapeId="0" xr:uid="{21C03C53-C180-46B0-8CEF-845CACB249BC}">
      <text>
        <r>
          <rPr>
            <b/>
            <sz val="9"/>
            <color indexed="81"/>
            <rFont val="Tahoma"/>
            <family val="2"/>
          </rPr>
          <t xml:space="preserve">Geodipa:
</t>
        </r>
        <r>
          <rPr>
            <sz val="9"/>
            <color indexed="81"/>
            <rFont val="Tahoma"/>
            <family val="2"/>
          </rPr>
          <t>Structure damage zone in Candradimuka is the area between Pekasiran and Watulembu. This interpretation also supported by the elongation of distribution of gas CO2-H2S anomaly, alignment of kaipohan - Candradimuka fumarole, and alteration zone</t>
        </r>
      </text>
    </comment>
    <comment ref="D32" authorId="0" shapeId="0" xr:uid="{A44874A0-1C90-4719-A46B-5820A1547960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10deg (NNE-SSW) add references….</t>
        </r>
      </text>
    </comment>
    <comment ref="D35" authorId="0" shapeId="0" xr:uid="{4D82B95E-940C-4280-B46D-867FB9E920AC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Assumed that MEQ distribution has vertical correlation due to well distributed fracture network in prospect area and poroperm of volcanic unit layer.</t>
        </r>
      </text>
    </comment>
    <comment ref="C36" authorId="0" shapeId="0" xr:uid="{99F6E80A-C3AF-41D2-BB43-7FC2D136C368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Timbang-Sinila : classified into high thermal gas vent due to increasing T when releasing CO2 gas</t>
        </r>
      </text>
    </comment>
    <comment ref="X36" authorId="0" shapeId="0" xr:uid="{440C9C82-9023-4C50-B85A-B3E3868FB49A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Geodipa:
Based on internal discussion it is consider to be a sparse classification due to actual distribution</t>
        </r>
      </text>
    </comment>
    <comment ref="Z36" authorId="0" shapeId="0" xr:uid="{4358CBCA-FCDF-4914-88DB-295576F10700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Based on internal discussion it is consider to be a sparse classification due to actual distribution</t>
        </r>
      </text>
    </comment>
    <comment ref="D37" authorId="0" shapeId="0" xr:uid="{3E14649A-F26F-4BB4-92D5-F6E9343C7D34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Wellpad location near/ at hazardous area</t>
        </r>
      </text>
    </comment>
    <comment ref="D38" authorId="0" shapeId="0" xr:uid="{A8316B00-6DE0-423A-BD1B-9A0B6732F028}">
      <text>
        <r>
          <rPr>
            <b/>
            <sz val="9"/>
            <color indexed="81"/>
            <rFont val="Tahoma"/>
            <family val="2"/>
          </rPr>
          <t>Geodipa:</t>
        </r>
        <r>
          <rPr>
            <sz val="9"/>
            <color indexed="81"/>
            <rFont val="Tahoma"/>
            <family val="2"/>
          </rPr>
          <t xml:space="preserve">
Posibbly neutral in the reservoir (supported by the Candradimuka fumarole, but have a shallow acid aquifer due to reaction with H2S.
This parameter consider a possible acid shallow zone due to condensation around kaipohan area. Therefore the column G use cut off value from Gastec measurement. 20 ppm is used as a safety threshold value based on PVMBG (....)</t>
        </r>
      </text>
    </comment>
  </commentList>
</comments>
</file>

<file path=xl/sharedStrings.xml><?xml version="1.0" encoding="utf-8"?>
<sst xmlns="http://schemas.openxmlformats.org/spreadsheetml/2006/main" count="385" uniqueCount="117">
  <si>
    <t>Resource Area</t>
  </si>
  <si>
    <t>Permeability</t>
  </si>
  <si>
    <t>Upflow zone</t>
  </si>
  <si>
    <t>Geophysical signature</t>
  </si>
  <si>
    <t>Total</t>
  </si>
  <si>
    <t>Heat source</t>
  </si>
  <si>
    <t>Total target fault</t>
  </si>
  <si>
    <t>Fault relationship</t>
  </si>
  <si>
    <t>Perpendicular to current stress</t>
  </si>
  <si>
    <t>Surface and Subsurface Risk</t>
  </si>
  <si>
    <t>Phreatic eruption and fatality</t>
  </si>
  <si>
    <t>Remarks</t>
  </si>
  <si>
    <t>Based on thermal manifestation (Candradimuka fumarole)</t>
  </si>
  <si>
    <t>Cross-cut (2), intersection + damage zone (3), damage zone (2), fault type, fracture.</t>
  </si>
  <si>
    <t>Regional stress is used for exploration phase</t>
  </si>
  <si>
    <t>Circular features of Dringo-Pekasiran-Butak</t>
  </si>
  <si>
    <t>Dense distribution based on Voronoi Diagram (represented by areas or distances between event)</t>
  </si>
  <si>
    <t>CO2, H2S gas release from gas vent and kaipohan (magmatic gas)</t>
  </si>
  <si>
    <t>Phreatic eruption (Pertamina, 1998), fatality incident (PVMBG, 2006)</t>
  </si>
  <si>
    <t>Possibly acid refer to Wanapria-Sidongkal Kaipohans</t>
  </si>
  <si>
    <t>Rim caldera/crater</t>
  </si>
  <si>
    <t>Single/Multiple</t>
  </si>
  <si>
    <t>Geothermometer upflow</t>
  </si>
  <si>
    <t>Shallow acid fluids</t>
  </si>
  <si>
    <t>Temperature Core Hole</t>
  </si>
  <si>
    <t xml:space="preserve">With respect to goal </t>
  </si>
  <si>
    <t>Best fit fault ranking</t>
  </si>
  <si>
    <t>Shallow gas pocket</t>
  </si>
  <si>
    <t>Bobot</t>
  </si>
  <si>
    <t>MENENTUKAN RASIO KONSISTENSI</t>
  </si>
  <si>
    <t>PEMBOBOTAN</t>
  </si>
  <si>
    <t>CI (Consistency Index)</t>
  </si>
  <si>
    <t>CR</t>
  </si>
  <si>
    <t>Eigenvalue maximum</t>
  </si>
  <si>
    <t xml:space="preserve">Permeability </t>
  </si>
  <si>
    <t>Key Driver</t>
  </si>
  <si>
    <t>Definition</t>
  </si>
  <si>
    <t>Criteria</t>
  </si>
  <si>
    <t>Weight Factor (%)</t>
  </si>
  <si>
    <t>CAN-1A</t>
  </si>
  <si>
    <t>CAN-1B</t>
  </si>
  <si>
    <t>CAN-1C</t>
  </si>
  <si>
    <t>CAN-1D</t>
  </si>
  <si>
    <t>CAN-1E</t>
  </si>
  <si>
    <t>CAN-1F</t>
  </si>
  <si>
    <t>CAN-1G</t>
  </si>
  <si>
    <t>CAN-2A</t>
  </si>
  <si>
    <t>CAN-2B</t>
  </si>
  <si>
    <t>CAN-2C</t>
  </si>
  <si>
    <t>CAN-2D</t>
  </si>
  <si>
    <t>CAN-2E</t>
  </si>
  <si>
    <t>CAN-2F</t>
  </si>
  <si>
    <t>CAN-3A</t>
  </si>
  <si>
    <t>CAN-3B</t>
  </si>
  <si>
    <t>CAN-3C</t>
  </si>
  <si>
    <t>CAN-3D</t>
  </si>
  <si>
    <t>CAN-3E</t>
  </si>
  <si>
    <t>CAN-3F</t>
  </si>
  <si>
    <t>Azimuth</t>
  </si>
  <si>
    <t>Resource Target
Area</t>
  </si>
  <si>
    <t xml:space="preserve">Temperature distribution </t>
  </si>
  <si>
    <t>TCH Pertamina (1998)</t>
  </si>
  <si>
    <t>Isothermal contour gradient from Pertamina (1998)</t>
  </si>
  <si>
    <r>
      <rPr>
        <b/>
        <sz val="11"/>
        <rFont val="Calibri"/>
        <family val="2"/>
        <scheme val="minor"/>
      </rPr>
      <t>Geothermometer</t>
    </r>
    <r>
      <rPr>
        <b/>
        <sz val="11"/>
        <color theme="4"/>
        <rFont val="Calibri"/>
        <family val="2"/>
        <scheme val="minor"/>
      </rPr>
      <t xml:space="preserve"> </t>
    </r>
    <r>
      <rPr>
        <b/>
        <sz val="11"/>
        <rFont val="Calibri"/>
        <family val="2"/>
        <scheme val="minor"/>
      </rPr>
      <t>upflow</t>
    </r>
  </si>
  <si>
    <t>Candradimuka gas geothermometry (CAr-HAr plot : 230-275 degC most-likely 250degC)</t>
  </si>
  <si>
    <t>Youngest volcanism of Dringo-Pekasiran  (Wohletz and Heiken, 1985)</t>
  </si>
  <si>
    <t xml:space="preserve">Upflow Centre </t>
  </si>
  <si>
    <t xml:space="preserve">MT Layer distribution </t>
  </si>
  <si>
    <t>Direct to/Away from /Margin of MT updoming centre</t>
  </si>
  <si>
    <t xml:space="preserve">Structure Permeability </t>
  </si>
  <si>
    <t>Structure Permeability</t>
  </si>
  <si>
    <t>Fault Ranking- Based on GDE (2022)</t>
  </si>
  <si>
    <r>
      <t>Volcanic alignment, field measurement of fault and fracture,</t>
    </r>
    <r>
      <rPr>
        <b/>
        <sz val="11"/>
        <color theme="4"/>
        <rFont val="Calibri"/>
        <family val="2"/>
        <scheme val="minor"/>
      </rPr>
      <t xml:space="preserve"> FM/Beach ball</t>
    </r>
  </si>
  <si>
    <t>Single/ Multiple</t>
  </si>
  <si>
    <t>Rim caldera/ crater</t>
  </si>
  <si>
    <t>Geophysical Signature</t>
  </si>
  <si>
    <t>Lateral permeability from MeQ events (?)</t>
  </si>
  <si>
    <t>Hazardous Gas</t>
  </si>
  <si>
    <t>Shallow gas pocket, high T gas vent, and kaipohan (NCG 10-37% from Candradimuka fumarole, estimate ~13wt% reservoir)</t>
  </si>
  <si>
    <t>Wellpad Risk</t>
  </si>
  <si>
    <t>Shallow Acid fluids</t>
  </si>
  <si>
    <t>Close or far with acid fluids</t>
  </si>
  <si>
    <t>1D,2D, 3D MT (GDE, 2022)</t>
  </si>
  <si>
    <t>&gt;3 = 5; 3 = 3.75; 2 = 2.5; 1 = 1.25</t>
  </si>
  <si>
    <t>Single fault = 1, Cross-cut = 3, damage zone = 3, intersection + damage zone = 5</t>
  </si>
  <si>
    <r>
      <rPr>
        <sz val="11"/>
        <rFont val="Calibri"/>
        <family val="2"/>
      </rPr>
      <t>&gt;5 °</t>
    </r>
    <r>
      <rPr>
        <sz val="11"/>
        <rFont val="Calibri"/>
        <family val="2"/>
        <scheme val="minor"/>
      </rPr>
      <t>C/10 m = 5, 3-5 °C/10 m = 3, &lt;3 °C/10 m= 1</t>
    </r>
  </si>
  <si>
    <r>
      <t xml:space="preserve">&gt; 250 </t>
    </r>
    <r>
      <rPr>
        <sz val="11"/>
        <rFont val="Calibri"/>
        <family val="2"/>
      </rPr>
      <t>°</t>
    </r>
    <r>
      <rPr>
        <sz val="11"/>
        <rFont val="Calibri"/>
        <family val="2"/>
        <scheme val="minor"/>
      </rPr>
      <t>C = 5, 250-220 °C = 3, &lt; 220 °C = 1</t>
    </r>
  </si>
  <si>
    <t>r &lt; 0.5 km from circular rim = 5; 0.5-1 km from circular rim = 3,  r &gt; 1 km from circular rim = 1</t>
  </si>
  <si>
    <t>directed to upflow zone T &gt;250 degC = 5 , T 220-250 degC = 3, T &lt;220 degC = 1</t>
  </si>
  <si>
    <t>Direct = 5, Away = 3, Margin (thick/ flat) =1</t>
  </si>
  <si>
    <t>High rank =5, Medium Rank = 3, Low Rank = 1</t>
  </si>
  <si>
    <t>90Deg to Shmax = 5, 45-90 deg to Shmax = 3, &lt; 45 deg to Shmax = 1</t>
  </si>
  <si>
    <t>Multiple = 5, Single = 2.5</t>
  </si>
  <si>
    <t>Within circular feature  = 5,  Away from circular feature  = 3, not related to = 1</t>
  </si>
  <si>
    <t>Dense distribution area &lt; 0.02 km2 = 5, less dense: 0.02-0.04 km2 = 3, sparse: &gt;0.04 km2 = 1</t>
  </si>
  <si>
    <t>Anomaly contour CO2 &gt; 5%  = 1 , 3-5% = 3, &lt;3% = 5</t>
  </si>
  <si>
    <t>Occurred/death = 1, gas poisoning = 3, never occurred = 5</t>
  </si>
  <si>
    <t>Anomaly contour H2S &gt; 20 ppm = 1 , 2-20 ppm = 3, &lt;2 ppm = 5</t>
  </si>
  <si>
    <t>Weight Factor</t>
  </si>
  <si>
    <t>Grand Total</t>
  </si>
  <si>
    <t>Well Name</t>
  </si>
  <si>
    <t>Scoring</t>
  </si>
  <si>
    <t>Ranking</t>
  </si>
  <si>
    <t>Trajectory to Upflow Zone</t>
  </si>
  <si>
    <t xml:space="preserve">Fault Favorability Analysis and Ranking </t>
  </si>
  <si>
    <t xml:space="preserve">Perhitungan Pembobotan Setiap Parameter </t>
  </si>
  <si>
    <t>RI -&gt; Merujuk Tabel 8 (n = jumlah parameter)</t>
  </si>
  <si>
    <r>
      <t>Pembuatan Matrix Comparison Setiap Parameter Disesuaikan dengan Skala Saaty 1-9 (</t>
    </r>
    <r>
      <rPr>
        <b/>
        <sz val="11"/>
        <color rgb="FFFF0000"/>
        <rFont val="Calibri"/>
        <family val="2"/>
        <scheme val="minor"/>
      </rPr>
      <t>Table 3</t>
    </r>
    <r>
      <rPr>
        <b/>
        <sz val="11"/>
        <color theme="1"/>
        <rFont val="Calibri"/>
        <family val="2"/>
        <scheme val="minor"/>
      </rPr>
      <t>)</t>
    </r>
  </si>
  <si>
    <t>Membuat Grafik Iterasi Untuk melihat Banyaknya muncul atau sering dari parameter matriks menghasilkan CR (0%)</t>
  </si>
  <si>
    <t>AHP Untuk Setiap Parameter</t>
  </si>
  <si>
    <r>
      <t>Pembuatan Matrix Comparison Setiap Sub-Parameter Disesuaikan dengan Skala Saaty 1-9 (</t>
    </r>
    <r>
      <rPr>
        <b/>
        <sz val="11"/>
        <color rgb="FFFF0000"/>
        <rFont val="Calibri"/>
        <family val="2"/>
        <scheme val="minor"/>
      </rPr>
      <t>Table 3</t>
    </r>
    <r>
      <rPr>
        <b/>
        <sz val="11"/>
        <color theme="1"/>
        <rFont val="Calibri"/>
        <family val="2"/>
        <scheme val="minor"/>
      </rPr>
      <t>)</t>
    </r>
  </si>
  <si>
    <t>AHP Untuk Setiap Sub-Parameter (Resource Area)</t>
  </si>
  <si>
    <t>Perhitungan Pembobotan Setiap Sub-Parameter (Resource Area)</t>
  </si>
  <si>
    <t>AHP Untuk Setiap Sub-Parameter (Permeability)</t>
  </si>
  <si>
    <t>Perhitungan Pembobotan Setiap Sub-Parameter (Permeability)</t>
  </si>
  <si>
    <t>AHP Untuk Setiap Sub-Parameter (Surface and Subsurface Risk)</t>
  </si>
  <si>
    <t xml:space="preserve">Perhitungan Pembobotan Setiap Sub-Parameter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</si>
</sst>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0.0000"/>
    <numFmt numFmtId="165" formatCode="0.0%"/>
    <numFmt numFmtId="166" formatCode="0.000"/>
  </numFmts>
  <fonts count="16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1"/>
      <name val="Calibri"/>
      <family val="2"/>
      <scheme val="minor"/>
    </font>
    <font>
      <sz val="14"/>
      <color theme="1"/>
      <name val="Calibri"/>
      <family val="2"/>
      <scheme val="minor"/>
    </font>
    <font>
      <sz val="14"/>
      <color rgb="FFFF0000"/>
      <name val="Calibri"/>
      <family val="2"/>
      <scheme val="minor"/>
    </font>
    <font>
      <sz val="11"/>
      <name val="Calibri"/>
      <family val="2"/>
      <scheme val="minor"/>
    </font>
    <font>
      <sz val="11"/>
      <name val="Calibri"/>
      <family val="2"/>
    </font>
    <font>
      <b/>
      <sz val="11"/>
      <color theme="4"/>
      <name val="Calibri"/>
      <family val="2"/>
      <scheme val="minor"/>
    </font>
    <font>
      <b/>
      <sz val="12"/>
      <name val="Calibri"/>
      <family val="2"/>
      <scheme val="minor"/>
    </font>
    <font>
      <b/>
      <sz val="9"/>
      <color indexed="81"/>
      <name val="Tahoma"/>
      <family val="2"/>
    </font>
    <font>
      <sz val="9"/>
      <color indexed="81"/>
      <name val="Tahoma"/>
      <family val="2"/>
    </font>
    <font>
      <sz val="14"/>
      <name val="Calibri"/>
      <family val="2"/>
      <scheme val="minor"/>
    </font>
    <font>
      <b/>
      <sz val="11"/>
      <color rgb="FFFF0000"/>
      <name val="Calibri"/>
      <family val="2"/>
      <scheme val="minor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9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</borders>
  <cellStyleXfs count="2">
    <xf numFmtId="0" fontId="0" fillId="0" borderId="0"/>
    <xf numFmtId="9" fontId="1" fillId="0" borderId="0" applyFont="0" applyFill="0" applyBorder="0" applyAlignment="0" applyProtection="0"/>
  </cellStyleXfs>
  <cellXfs count="85">
    <xf numFmtId="0" fontId="0" fillId="0" borderId="0" xfId="0"/>
    <xf numFmtId="0" fontId="0" fillId="0" borderId="1" xfId="0" applyBorder="1"/>
    <xf numFmtId="9" fontId="0" fillId="0" borderId="1" xfId="1" applyFont="1" applyBorder="1"/>
    <xf numFmtId="9" fontId="0" fillId="0" borderId="0" xfId="0" applyNumberFormat="1"/>
    <xf numFmtId="0" fontId="0" fillId="0" borderId="1" xfId="0" applyFill="1" applyBorder="1" applyAlignment="1">
      <alignment wrapText="1"/>
    </xf>
    <xf numFmtId="0" fontId="0" fillId="0" borderId="1" xfId="0" applyBorder="1" applyAlignment="1">
      <alignment horizontal="left" vertical="top" wrapText="1"/>
    </xf>
    <xf numFmtId="0" fontId="0" fillId="0" borderId="1" xfId="0" applyFill="1" applyBorder="1"/>
    <xf numFmtId="0" fontId="0" fillId="3" borderId="1" xfId="0" applyFill="1" applyBorder="1"/>
    <xf numFmtId="0" fontId="0" fillId="2" borderId="1" xfId="0" applyFill="1" applyBorder="1"/>
    <xf numFmtId="164" fontId="0" fillId="0" borderId="1" xfId="0" applyNumberFormat="1" applyBorder="1"/>
    <xf numFmtId="164" fontId="0" fillId="2" borderId="1" xfId="0" applyNumberFormat="1" applyFill="1" applyBorder="1"/>
    <xf numFmtId="0" fontId="2" fillId="0" borderId="1" xfId="0" applyFont="1" applyBorder="1"/>
    <xf numFmtId="0" fontId="6" fillId="4" borderId="1" xfId="0" applyFont="1" applyFill="1" applyBorder="1" applyAlignment="1">
      <alignment horizontal="center"/>
    </xf>
    <xf numFmtId="0" fontId="7" fillId="4" borderId="1" xfId="0" applyFont="1" applyFill="1" applyBorder="1" applyAlignment="1">
      <alignment horizontal="center"/>
    </xf>
    <xf numFmtId="0" fontId="5" fillId="5" borderId="1" xfId="0" applyFont="1" applyFill="1" applyBorder="1" applyAlignment="1">
      <alignment vertical="center"/>
    </xf>
    <xf numFmtId="0" fontId="8" fillId="0" borderId="1" xfId="0" applyFont="1" applyBorder="1" applyAlignment="1">
      <alignment horizontal="center"/>
    </xf>
    <xf numFmtId="0" fontId="2" fillId="5" borderId="1" xfId="0" applyFont="1" applyFill="1" applyBorder="1" applyAlignment="1">
      <alignment vertical="center"/>
    </xf>
    <xf numFmtId="0" fontId="8" fillId="5" borderId="1" xfId="0" applyFont="1" applyFill="1" applyBorder="1" applyAlignment="1">
      <alignment vertical="center"/>
    </xf>
    <xf numFmtId="0" fontId="8" fillId="6" borderId="1" xfId="0" applyFont="1" applyFill="1" applyBorder="1" applyAlignment="1">
      <alignment horizontal="center" vertical="center" wrapText="1"/>
    </xf>
    <xf numFmtId="0" fontId="8" fillId="0" borderId="1" xfId="0" applyFont="1" applyBorder="1" applyAlignment="1">
      <alignment horizontal="center" vertical="center" wrapText="1"/>
    </xf>
    <xf numFmtId="0" fontId="2" fillId="7" borderId="1" xfId="0" applyFont="1" applyFill="1" applyBorder="1" applyAlignment="1">
      <alignment horizontal="left" vertical="center" wrapText="1"/>
    </xf>
    <xf numFmtId="0" fontId="8" fillId="0" borderId="1" xfId="0" applyFont="1" applyFill="1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5" fillId="7" borderId="1" xfId="0" applyFont="1" applyFill="1" applyBorder="1" applyAlignment="1">
      <alignment horizontal="left" vertical="center"/>
    </xf>
    <xf numFmtId="0" fontId="8" fillId="7" borderId="1" xfId="0" applyFont="1" applyFill="1" applyBorder="1" applyAlignment="1">
      <alignment horizontal="left" vertical="center"/>
    </xf>
    <xf numFmtId="0" fontId="10" fillId="7" borderId="1" xfId="0" applyFont="1" applyFill="1" applyBorder="1" applyAlignment="1">
      <alignment horizontal="left" vertical="center"/>
    </xf>
    <xf numFmtId="0" fontId="5" fillId="8" borderId="1" xfId="0" applyFont="1" applyFill="1" applyBorder="1" applyAlignment="1">
      <alignment horizontal="left" vertical="center"/>
    </xf>
    <xf numFmtId="0" fontId="8" fillId="8" borderId="1" xfId="0" applyFont="1" applyFill="1" applyBorder="1" applyAlignment="1">
      <alignment vertical="center" wrapText="1"/>
    </xf>
    <xf numFmtId="0" fontId="0" fillId="4" borderId="1" xfId="0" applyFill="1" applyBorder="1" applyAlignment="1">
      <alignment horizontal="center" vertical="center"/>
    </xf>
    <xf numFmtId="0" fontId="10" fillId="5" borderId="1" xfId="0" applyFont="1" applyFill="1" applyBorder="1" applyAlignment="1">
      <alignment vertical="center"/>
    </xf>
    <xf numFmtId="0" fontId="5" fillId="5" borderId="1" xfId="0" applyFont="1" applyFill="1" applyBorder="1" applyAlignment="1">
      <alignment horizontal="left" vertical="center"/>
    </xf>
    <xf numFmtId="0" fontId="2" fillId="7" borderId="1" xfId="0" applyFont="1" applyFill="1" applyBorder="1" applyAlignment="1">
      <alignment horizontal="left" vertical="center"/>
    </xf>
    <xf numFmtId="0" fontId="0" fillId="0" borderId="1" xfId="0" applyNumberFormat="1" applyBorder="1"/>
    <xf numFmtId="0" fontId="5" fillId="5" borderId="1" xfId="1" applyNumberFormat="1" applyFont="1" applyFill="1" applyBorder="1" applyAlignment="1">
      <alignment horizontal="center" vertical="center"/>
    </xf>
    <xf numFmtId="0" fontId="5" fillId="7" borderId="1" xfId="1" applyNumberFormat="1" applyFont="1" applyFill="1" applyBorder="1" applyAlignment="1">
      <alignment horizontal="center" vertical="center"/>
    </xf>
    <xf numFmtId="0" fontId="5" fillId="8" borderId="1" xfId="1" applyNumberFormat="1" applyFont="1" applyFill="1" applyBorder="1" applyAlignment="1">
      <alignment horizontal="center" vertical="center"/>
    </xf>
    <xf numFmtId="0" fontId="5" fillId="8" borderId="1" xfId="1" applyNumberFormat="1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left" vertical="center"/>
    </xf>
    <xf numFmtId="0" fontId="0" fillId="4" borderId="1" xfId="0" applyFill="1" applyBorder="1" applyAlignment="1">
      <alignment horizontal="center" vertical="center"/>
    </xf>
    <xf numFmtId="0" fontId="2" fillId="5" borderId="1" xfId="1" applyNumberFormat="1" applyFont="1" applyFill="1" applyBorder="1" applyAlignment="1">
      <alignment vertical="center"/>
    </xf>
    <xf numFmtId="0" fontId="2" fillId="7" borderId="1" xfId="1" applyNumberFormat="1" applyFont="1" applyFill="1" applyBorder="1" applyAlignment="1">
      <alignment vertical="center"/>
    </xf>
    <xf numFmtId="0" fontId="5" fillId="8" borderId="1" xfId="1" applyNumberFormat="1" applyFont="1" applyFill="1" applyBorder="1" applyAlignment="1">
      <alignment vertical="center"/>
    </xf>
    <xf numFmtId="0" fontId="0" fillId="0" borderId="0" xfId="0" applyAlignment="1">
      <alignment horizontal="right"/>
    </xf>
    <xf numFmtId="0" fontId="0" fillId="0" borderId="1" xfId="0" applyBorder="1" applyAlignment="1">
      <alignment horizontal="left" vertical="center"/>
    </xf>
    <xf numFmtId="0" fontId="6" fillId="0" borderId="1" xfId="0" applyFont="1" applyBorder="1" applyAlignment="1">
      <alignment vertical="center"/>
    </xf>
    <xf numFmtId="0" fontId="3" fillId="4" borderId="1" xfId="0" applyFont="1" applyFill="1" applyBorder="1" applyAlignment="1">
      <alignment vertical="center"/>
    </xf>
    <xf numFmtId="165" fontId="0" fillId="0" borderId="1" xfId="1" applyNumberFormat="1" applyFont="1" applyBorder="1" applyAlignment="1">
      <alignment vertical="center"/>
    </xf>
    <xf numFmtId="10" fontId="0" fillId="0" borderId="0" xfId="0" applyNumberFormat="1"/>
    <xf numFmtId="0" fontId="14" fillId="0" borderId="0" xfId="0" applyFont="1" applyFill="1" applyBorder="1" applyAlignment="1">
      <alignment horizontal="left"/>
    </xf>
    <xf numFmtId="0" fontId="8" fillId="0" borderId="1" xfId="0" applyFont="1" applyFill="1" applyBorder="1" applyAlignment="1">
      <alignment horizontal="left"/>
    </xf>
    <xf numFmtId="0" fontId="8" fillId="0" borderId="1" xfId="1" applyNumberFormat="1" applyFont="1" applyFill="1" applyBorder="1" applyAlignment="1">
      <alignment horizontal="center"/>
    </xf>
    <xf numFmtId="0" fontId="8" fillId="3" borderId="1" xfId="0" applyFont="1" applyFill="1" applyBorder="1" applyAlignment="1">
      <alignment horizontal="center"/>
    </xf>
    <xf numFmtId="0" fontId="8" fillId="3" borderId="1" xfId="1" applyNumberFormat="1" applyFont="1" applyFill="1" applyBorder="1" applyAlignment="1">
      <alignment horizontal="center"/>
    </xf>
    <xf numFmtId="166" fontId="8" fillId="0" borderId="1" xfId="1" applyNumberFormat="1" applyFont="1" applyFill="1" applyBorder="1" applyAlignment="1">
      <alignment horizontal="center"/>
    </xf>
    <xf numFmtId="0" fontId="8" fillId="7" borderId="1" xfId="0" applyFont="1" applyFill="1" applyBorder="1" applyAlignment="1">
      <alignment vertical="center"/>
    </xf>
    <xf numFmtId="166" fontId="0" fillId="0" borderId="1" xfId="0" applyNumberFormat="1" applyFill="1" applyBorder="1"/>
    <xf numFmtId="0" fontId="2" fillId="7" borderId="1" xfId="0" applyFont="1" applyFill="1" applyBorder="1" applyAlignment="1">
      <alignment horizontal="left" vertical="center"/>
    </xf>
    <xf numFmtId="0" fontId="2" fillId="0" borderId="1" xfId="0" applyFont="1" applyBorder="1" applyAlignment="1">
      <alignment horizontal="center"/>
    </xf>
    <xf numFmtId="0" fontId="0" fillId="4" borderId="2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11" fillId="8" borderId="1" xfId="0" applyFont="1" applyFill="1" applyBorder="1" applyAlignment="1">
      <alignment horizontal="center" vertical="center" wrapText="1"/>
    </xf>
    <xf numFmtId="0" fontId="5" fillId="8" borderId="1" xfId="1" applyNumberFormat="1" applyFont="1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 wrapText="1"/>
    </xf>
    <xf numFmtId="0" fontId="4" fillId="5" borderId="1" xfId="0" applyFont="1" applyFill="1" applyBorder="1" applyAlignment="1">
      <alignment horizontal="center" vertical="center"/>
    </xf>
    <xf numFmtId="0" fontId="2" fillId="5" borderId="1" xfId="0" applyFont="1" applyFill="1" applyBorder="1" applyAlignment="1">
      <alignment horizontal="left" vertical="center"/>
    </xf>
    <xf numFmtId="0" fontId="2" fillId="5" borderId="1" xfId="1" applyNumberFormat="1" applyFont="1" applyFill="1" applyBorder="1" applyAlignment="1">
      <alignment horizontal="center" vertical="center"/>
    </xf>
    <xf numFmtId="0" fontId="4" fillId="7" borderId="1" xfId="0" applyFont="1" applyFill="1" applyBorder="1" applyAlignment="1">
      <alignment horizontal="center" vertical="center"/>
    </xf>
    <xf numFmtId="0" fontId="2" fillId="7" borderId="1" xfId="0" applyFont="1" applyFill="1" applyBorder="1" applyAlignment="1">
      <alignment horizontal="left" vertical="center"/>
    </xf>
    <xf numFmtId="0" fontId="2" fillId="7" borderId="1" xfId="1" applyNumberFormat="1" applyFont="1" applyFill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2" fillId="0" borderId="5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2" fillId="2" borderId="1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0" xfId="0" applyFont="1" applyFill="1" applyBorder="1" applyAlignment="1">
      <alignment horizontal="center" vertical="center"/>
    </xf>
    <xf numFmtId="0" fontId="2" fillId="0" borderId="6" xfId="0" applyFont="1" applyBorder="1" applyAlignment="1">
      <alignment horizontal="center" vertical="center"/>
    </xf>
    <xf numFmtId="0" fontId="2" fillId="0" borderId="0" xfId="0" applyFont="1" applyBorder="1" applyAlignment="1">
      <alignment horizontal="center" vertical="center"/>
    </xf>
    <xf numFmtId="0" fontId="2" fillId="0" borderId="7" xfId="0" applyFont="1" applyBorder="1" applyAlignment="1">
      <alignment horizontal="center" vertical="center"/>
    </xf>
    <xf numFmtId="0" fontId="0" fillId="0" borderId="6" xfId="0" applyBorder="1" applyAlignment="1">
      <alignment horizontal="center"/>
    </xf>
    <xf numFmtId="0" fontId="0" fillId="0" borderId="0" xfId="0" applyBorder="1" applyAlignment="1">
      <alignment horizontal="center"/>
    </xf>
  </cellXfs>
  <cellStyles count="2">
    <cellStyle name="Normal" xfId="0" builtinId="0"/>
    <cellStyle name="Percent" xfId="1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0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png"/><Relationship Id="rId1" Type="http://schemas.openxmlformats.org/officeDocument/2006/relationships/image" Target="../media/image6.png"/><Relationship Id="rId5" Type="http://schemas.openxmlformats.org/officeDocument/2006/relationships/image" Target="../media/image3.png"/><Relationship Id="rId4" Type="http://schemas.openxmlformats.org/officeDocument/2006/relationships/image" Target="../media/image1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.png"/><Relationship Id="rId2" Type="http://schemas.openxmlformats.org/officeDocument/2006/relationships/image" Target="../media/image2.png"/><Relationship Id="rId1" Type="http://schemas.openxmlformats.org/officeDocument/2006/relationships/image" Target="../media/image7.png"/><Relationship Id="rId5" Type="http://schemas.openxmlformats.org/officeDocument/2006/relationships/image" Target="../media/image3.png"/><Relationship Id="rId4" Type="http://schemas.openxmlformats.org/officeDocument/2006/relationships/image" Target="../media/image1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.png"/><Relationship Id="rId2" Type="http://schemas.openxmlformats.org/officeDocument/2006/relationships/image" Target="../media/image3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Relationship Id="rId5" Type="http://schemas.openxmlformats.org/officeDocument/2006/relationships/image" Target="../media/image12.png"/><Relationship Id="rId4" Type="http://schemas.openxmlformats.org/officeDocument/2006/relationships/image" Target="../media/image11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15.png"/><Relationship Id="rId2" Type="http://schemas.openxmlformats.org/officeDocument/2006/relationships/image" Target="../media/image14.png"/><Relationship Id="rId1" Type="http://schemas.openxmlformats.org/officeDocument/2006/relationships/image" Target="../media/image13.png"/><Relationship Id="rId6" Type="http://schemas.openxmlformats.org/officeDocument/2006/relationships/image" Target="../media/image18.png"/><Relationship Id="rId5" Type="http://schemas.openxmlformats.org/officeDocument/2006/relationships/image" Target="../media/image17.png"/><Relationship Id="rId4" Type="http://schemas.openxmlformats.org/officeDocument/2006/relationships/image" Target="../media/image16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37192</xdr:colOff>
      <xdr:row>12</xdr:row>
      <xdr:rowOff>46265</xdr:rowOff>
    </xdr:from>
    <xdr:ext cx="6566807" cy="27123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F8AA90DB-3EC6-4207-8D32-5F49085D097D}"/>
                </a:ext>
              </a:extLst>
            </xdr:cNvPr>
            <xdr:cNvSpPr txBox="1"/>
          </xdr:nvSpPr>
          <xdr:spPr>
            <a:xfrm>
              <a:off x="37192" y="1860551"/>
              <a:ext cx="6566807" cy="27123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Pembobotan</a:t>
              </a:r>
              <a:r>
                <a:rPr lang="en-ID" sz="1100" b="1" baseline="0"/>
                <a:t> Setiap Parameter = </a:t>
              </a:r>
              <a14:m>
                <m:oMath xmlns:m="http://schemas.openxmlformats.org/officeDocument/2006/math">
                  <m:f>
                    <m:fPr>
                      <m:ctrlPr>
                        <a:rPr lang="en-ID" sz="1100" b="1" i="1" baseline="0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Nilai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/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Angka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dari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hasil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perbandingan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parameter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dan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parameter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lainnya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</m:num>
                    <m:den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𝑻𝒐𝒕𝒂𝒍</m:t>
                      </m:r>
                    </m:den>
                  </m:f>
                </m:oMath>
              </a14:m>
              <a:endParaRPr lang="en-ID" sz="1100" b="1"/>
            </a:p>
          </xdr:txBody>
        </xdr:sp>
      </mc:Choice>
      <mc:Fallback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F8AA90DB-3EC6-4207-8D32-5F49085D097D}"/>
                </a:ext>
              </a:extLst>
            </xdr:cNvPr>
            <xdr:cNvSpPr txBox="1"/>
          </xdr:nvSpPr>
          <xdr:spPr>
            <a:xfrm>
              <a:off x="37192" y="1860551"/>
              <a:ext cx="6566807" cy="27123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Pembobotan</a:t>
              </a:r>
              <a:r>
                <a:rPr lang="en-ID" sz="1100" b="1" baseline="0"/>
                <a:t> Setiap Parameter = </a:t>
              </a:r>
              <a:r>
                <a:rPr lang="en-ID" sz="1100" b="1" i="0" baseline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"Nilai/Angka dari hasil perbandingan parameter dan parameter lainnya </a:t>
              </a:r>
              <a:r>
                <a:rPr lang="en-ID" sz="1100" b="1" i="0" baseline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" /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𝑻𝒐𝒕𝒂𝒍</a:t>
              </a:r>
              <a:endParaRPr lang="en-ID" sz="1100" b="1"/>
            </a:p>
          </xdr:txBody>
        </xdr:sp>
      </mc:Fallback>
    </mc:AlternateContent>
    <xdr:clientData/>
  </xdr:oneCellAnchor>
  <xdr:oneCellAnchor>
    <xdr:from>
      <xdr:col>0</xdr:col>
      <xdr:colOff>64406</xdr:colOff>
      <xdr:row>14</xdr:row>
      <xdr:rowOff>55336</xdr:rowOff>
    </xdr:from>
    <xdr:ext cx="2411558" cy="28030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4DAC4F93-7D87-425A-9D36-53B30D28A9B2}"/>
                </a:ext>
              </a:extLst>
            </xdr:cNvPr>
            <xdr:cNvSpPr txBox="1"/>
          </xdr:nvSpPr>
          <xdr:spPr>
            <a:xfrm>
              <a:off x="64406" y="2232479"/>
              <a:ext cx="2411558" cy="28030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Bobot</a:t>
              </a:r>
              <a:r>
                <a:rPr lang="en-ID" sz="1100" b="1" baseline="0"/>
                <a:t> = </a:t>
              </a:r>
              <a14:m>
                <m:oMath xmlns:m="http://schemas.openxmlformats.org/officeDocument/2006/math">
                  <m:f>
                    <m:fPr>
                      <m:ctrlPr>
                        <a:rPr lang="en-ID" sz="1100" b="1" i="1" baseline="0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𝑻𝒐𝒕𝒂𝒍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𝑺𝒆𝒕𝒊𝒂𝒑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𝑩𝒐𝒃𝒐𝒕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𝑷𝒂𝒅𝒂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𝑷𝒂𝒓𝒂𝒎𝒆𝒕𝒆𝒓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𝑨</m:t>
                      </m:r>
                    </m:num>
                    <m:den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𝑩𝒂𝒏𝒚𝒂𝒌𝒏𝒚𝒂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𝑷𝒂𝒓𝒂𝒎𝒆𝒕𝒆𝒓</m:t>
                      </m:r>
                    </m:den>
                  </m:f>
                </m:oMath>
              </a14:m>
              <a:endParaRPr lang="en-ID" sz="1100" b="1"/>
            </a:p>
          </xdr:txBody>
        </xdr:sp>
      </mc:Choice>
      <mc:Fallback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4DAC4F93-7D87-425A-9D36-53B30D28A9B2}"/>
                </a:ext>
              </a:extLst>
            </xdr:cNvPr>
            <xdr:cNvSpPr txBox="1"/>
          </xdr:nvSpPr>
          <xdr:spPr>
            <a:xfrm>
              <a:off x="64406" y="2232479"/>
              <a:ext cx="2411558" cy="28030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Bobot</a:t>
              </a:r>
              <a:r>
                <a:rPr lang="en-ID" sz="1100" b="1" baseline="0"/>
                <a:t> = </a:t>
              </a:r>
              <a:r>
                <a:rPr lang="en-ID" sz="1100" b="1" i="0" baseline="0">
                  <a:latin typeface="Cambria Math" panose="02040503050406030204" pitchFamily="18" charset="0"/>
                </a:rPr>
                <a:t>(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𝑻𝒐𝒕𝒂𝒍  𝑺𝒆𝒕𝒊𝒂𝒑 𝑩𝒐𝒃𝒐𝒕 𝑷𝒂𝒅𝒂 𝑷𝒂𝒓𝒂𝒎𝒆𝒕𝒆𝒓 𝑨</a:t>
              </a:r>
              <a:r>
                <a:rPr lang="en-ID" sz="1100" b="1" i="0" baseline="0">
                  <a:latin typeface="Cambria Math" panose="02040503050406030204" pitchFamily="18" charset="0"/>
                </a:rPr>
                <a:t>)/(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𝑩𝒂𝒏𝒚𝒂𝒌𝒏𝒚𝒂 𝑷𝒂𝒓𝒂𝒎𝒆𝒕𝒆𝒓</a:t>
              </a:r>
              <a:r>
                <a:rPr lang="en-ID" sz="1100" b="1" i="0" baseline="0">
                  <a:latin typeface="Cambria Math" panose="02040503050406030204" pitchFamily="18" charset="0"/>
                </a:rPr>
                <a:t>)</a:t>
              </a:r>
              <a:endParaRPr lang="en-ID" sz="1100" b="1"/>
            </a:p>
          </xdr:txBody>
        </xdr:sp>
      </mc:Fallback>
    </mc:AlternateContent>
    <xdr:clientData/>
  </xdr:oneCellAnchor>
  <xdr:twoCellAnchor editAs="oneCell">
    <xdr:from>
      <xdr:col>0</xdr:col>
      <xdr:colOff>27213</xdr:colOff>
      <xdr:row>24</xdr:row>
      <xdr:rowOff>99786</xdr:rowOff>
    </xdr:from>
    <xdr:to>
      <xdr:col>1</xdr:col>
      <xdr:colOff>1329884</xdr:colOff>
      <xdr:row>26</xdr:row>
      <xdr:rowOff>70351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D91C0E8-7098-4DCC-BC9D-AAFCF5BE7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4091215"/>
          <a:ext cx="3343742" cy="333422"/>
        </a:xfrm>
        <a:prstGeom prst="rect">
          <a:avLst/>
        </a:prstGeom>
      </xdr:spPr>
    </xdr:pic>
    <xdr:clientData/>
  </xdr:twoCellAnchor>
  <xdr:twoCellAnchor editAs="oneCell">
    <xdr:from>
      <xdr:col>8</xdr:col>
      <xdr:colOff>90714</xdr:colOff>
      <xdr:row>2</xdr:row>
      <xdr:rowOff>127000</xdr:rowOff>
    </xdr:from>
    <xdr:to>
      <xdr:col>21</xdr:col>
      <xdr:colOff>208643</xdr:colOff>
      <xdr:row>20</xdr:row>
      <xdr:rowOff>115609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5897B14-7EA9-4201-B4D7-3580888A6B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0261297" y="486833"/>
          <a:ext cx="8097763" cy="3227109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81644</xdr:rowOff>
    </xdr:from>
    <xdr:to>
      <xdr:col>0</xdr:col>
      <xdr:colOff>1619476</xdr:colOff>
      <xdr:row>28</xdr:row>
      <xdr:rowOff>119320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757911C3-4F3A-4F47-978A-BE82658B3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4617358"/>
          <a:ext cx="1619476" cy="219106"/>
        </a:xfrm>
        <a:prstGeom prst="rect">
          <a:avLst/>
        </a:prstGeom>
      </xdr:spPr>
    </xdr:pic>
    <xdr:clientData/>
  </xdr:twoCellAnchor>
  <xdr:twoCellAnchor editAs="oneCell">
    <xdr:from>
      <xdr:col>5</xdr:col>
      <xdr:colOff>508001</xdr:colOff>
      <xdr:row>22</xdr:row>
      <xdr:rowOff>99787</xdr:rowOff>
    </xdr:from>
    <xdr:to>
      <xdr:col>18</xdr:col>
      <xdr:colOff>300130</xdr:colOff>
      <xdr:row>32</xdr:row>
      <xdr:rowOff>139702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9C5DBC7-6DE3-4A91-8799-0E5E380A46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886701" y="3909787"/>
          <a:ext cx="7716929" cy="1944914"/>
        </a:xfrm>
        <a:prstGeom prst="rect">
          <a:avLst/>
        </a:prstGeom>
      </xdr:spPr>
    </xdr:pic>
    <xdr:clientData/>
  </xdr:twoCellAnchor>
  <xdr:twoCellAnchor editAs="oneCell">
    <xdr:from>
      <xdr:col>4</xdr:col>
      <xdr:colOff>148167</xdr:colOff>
      <xdr:row>3</xdr:row>
      <xdr:rowOff>95250</xdr:rowOff>
    </xdr:from>
    <xdr:to>
      <xdr:col>7</xdr:col>
      <xdr:colOff>307196</xdr:colOff>
      <xdr:row>8</xdr:row>
      <xdr:rowOff>176879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6F4A7964-7C97-487F-B34C-7B176A01B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7863417" y="635000"/>
          <a:ext cx="2000529" cy="98121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37192</xdr:colOff>
      <xdr:row>14</xdr:row>
      <xdr:rowOff>46265</xdr:rowOff>
    </xdr:from>
    <xdr:ext cx="6566807" cy="27123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3DC01DB8-76C0-4CC0-BF29-F30ED11A662A}"/>
                </a:ext>
              </a:extLst>
            </xdr:cNvPr>
            <xdr:cNvSpPr txBox="1"/>
          </xdr:nvSpPr>
          <xdr:spPr>
            <a:xfrm>
              <a:off x="37192" y="2256065"/>
              <a:ext cx="6566807" cy="27123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Pembobotan</a:t>
              </a:r>
              <a:r>
                <a:rPr lang="en-ID" sz="1100" b="1" baseline="0"/>
                <a:t> Setiap Parameter = </a:t>
              </a:r>
              <a14:m>
                <m:oMath xmlns:m="http://schemas.openxmlformats.org/officeDocument/2006/math">
                  <m:f>
                    <m:fPr>
                      <m:ctrlPr>
                        <a:rPr lang="en-ID" sz="1100" b="1" i="1" baseline="0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Nilai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/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Angka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dari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hasil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perbandingan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parameter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dan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parameter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lainnya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</m:num>
                    <m:den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𝑻𝒐𝒕𝒂𝒍</m:t>
                      </m:r>
                    </m:den>
                  </m:f>
                </m:oMath>
              </a14:m>
              <a:endParaRPr lang="en-ID" sz="1100" b="1"/>
            </a:p>
          </xdr:txBody>
        </xdr:sp>
      </mc:Choice>
      <mc:Fallback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3DC01DB8-76C0-4CC0-BF29-F30ED11A662A}"/>
                </a:ext>
              </a:extLst>
            </xdr:cNvPr>
            <xdr:cNvSpPr txBox="1"/>
          </xdr:nvSpPr>
          <xdr:spPr>
            <a:xfrm>
              <a:off x="37192" y="2256065"/>
              <a:ext cx="6566807" cy="27123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Pembobotan</a:t>
              </a:r>
              <a:r>
                <a:rPr lang="en-ID" sz="1100" b="1" baseline="0"/>
                <a:t> Setiap Parameter = </a:t>
              </a:r>
              <a:r>
                <a:rPr lang="en-ID" sz="1100" b="1" i="0" baseline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"Nilai/Angka dari hasil perbandingan parameter dan parameter lainnya </a:t>
              </a:r>
              <a:r>
                <a:rPr lang="en-ID" sz="1100" b="1" i="0" baseline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" /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𝑻𝒐𝒕𝒂𝒍</a:t>
              </a:r>
              <a:endParaRPr lang="en-ID" sz="1100" b="1"/>
            </a:p>
          </xdr:txBody>
        </xdr:sp>
      </mc:Fallback>
    </mc:AlternateContent>
    <xdr:clientData/>
  </xdr:oneCellAnchor>
  <xdr:oneCellAnchor>
    <xdr:from>
      <xdr:col>0</xdr:col>
      <xdr:colOff>64406</xdr:colOff>
      <xdr:row>16</xdr:row>
      <xdr:rowOff>55336</xdr:rowOff>
    </xdr:from>
    <xdr:ext cx="2411558" cy="28030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9AABFEE8-BB23-4E04-8489-5A9DF8B143B4}"/>
                </a:ext>
              </a:extLst>
            </xdr:cNvPr>
            <xdr:cNvSpPr txBox="1"/>
          </xdr:nvSpPr>
          <xdr:spPr>
            <a:xfrm>
              <a:off x="64406" y="2633436"/>
              <a:ext cx="2411558" cy="28030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Bobot</a:t>
              </a:r>
              <a:r>
                <a:rPr lang="en-ID" sz="1100" b="1" baseline="0"/>
                <a:t> = </a:t>
              </a:r>
              <a14:m>
                <m:oMath xmlns:m="http://schemas.openxmlformats.org/officeDocument/2006/math">
                  <m:f>
                    <m:fPr>
                      <m:ctrlPr>
                        <a:rPr lang="en-ID" sz="1100" b="1" i="1" baseline="0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𝑻𝒐𝒕𝒂𝒍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𝑺𝒆𝒕𝒊𝒂𝒑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𝑩𝒐𝒃𝒐𝒕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𝑷𝒂𝒅𝒂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𝑷𝒂𝒓𝒂𝒎𝒆𝒕𝒆𝒓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𝑨</m:t>
                      </m:r>
                    </m:num>
                    <m:den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𝑩𝒂𝒏𝒚𝒂𝒌𝒏𝒚𝒂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𝑷𝒂𝒓𝒂𝒎𝒆𝒕𝒆𝒓</m:t>
                      </m:r>
                    </m:den>
                  </m:f>
                </m:oMath>
              </a14:m>
              <a:endParaRPr lang="en-ID" sz="1100" b="1"/>
            </a:p>
          </xdr:txBody>
        </xdr:sp>
      </mc:Choice>
      <mc:Fallback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9AABFEE8-BB23-4E04-8489-5A9DF8B143B4}"/>
                </a:ext>
              </a:extLst>
            </xdr:cNvPr>
            <xdr:cNvSpPr txBox="1"/>
          </xdr:nvSpPr>
          <xdr:spPr>
            <a:xfrm>
              <a:off x="64406" y="2633436"/>
              <a:ext cx="2411558" cy="28030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Bobot</a:t>
              </a:r>
              <a:r>
                <a:rPr lang="en-ID" sz="1100" b="1" baseline="0"/>
                <a:t> = </a:t>
              </a:r>
              <a:r>
                <a:rPr lang="en-ID" sz="1100" b="1" i="0" baseline="0">
                  <a:latin typeface="Cambria Math" panose="02040503050406030204" pitchFamily="18" charset="0"/>
                </a:rPr>
                <a:t>(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𝑻𝒐𝒕𝒂𝒍  𝑺𝒆𝒕𝒊𝒂𝒑 𝑩𝒐𝒃𝒐𝒕 𝑷𝒂𝒅𝒂 𝑷𝒂𝒓𝒂𝒎𝒆𝒕𝒆𝒓 𝑨</a:t>
              </a:r>
              <a:r>
                <a:rPr lang="en-ID" sz="1100" b="1" i="0" baseline="0">
                  <a:latin typeface="Cambria Math" panose="02040503050406030204" pitchFamily="18" charset="0"/>
                </a:rPr>
                <a:t>)/(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𝑩𝒂𝒏𝒚𝒂𝒌𝒏𝒚𝒂 𝑷𝒂𝒓𝒂𝒎𝒆𝒕𝒆𝒓</a:t>
              </a:r>
              <a:r>
                <a:rPr lang="en-ID" sz="1100" b="1" i="0" baseline="0">
                  <a:latin typeface="Cambria Math" panose="02040503050406030204" pitchFamily="18" charset="0"/>
                </a:rPr>
                <a:t>)</a:t>
              </a:r>
              <a:endParaRPr lang="en-ID" sz="1100" b="1"/>
            </a:p>
          </xdr:txBody>
        </xdr:sp>
      </mc:Fallback>
    </mc:AlternateContent>
    <xdr:clientData/>
  </xdr:oneCellAnchor>
  <xdr:twoCellAnchor editAs="oneCell">
    <xdr:from>
      <xdr:col>6</xdr:col>
      <xdr:colOff>476249</xdr:colOff>
      <xdr:row>3</xdr:row>
      <xdr:rowOff>116416</xdr:rowOff>
    </xdr:from>
    <xdr:to>
      <xdr:col>11</xdr:col>
      <xdr:colOff>112560</xdr:colOff>
      <xdr:row>11</xdr:row>
      <xdr:rowOff>77453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FA8E5E7-254E-4ACB-AF43-F216BD9313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1999" y="656166"/>
          <a:ext cx="2705478" cy="1400370"/>
        </a:xfrm>
        <a:prstGeom prst="rect">
          <a:avLst/>
        </a:prstGeom>
      </xdr:spPr>
    </xdr:pic>
    <xdr:clientData/>
  </xdr:twoCellAnchor>
  <xdr:twoCellAnchor editAs="oneCell">
    <xdr:from>
      <xdr:col>11</xdr:col>
      <xdr:colOff>503463</xdr:colOff>
      <xdr:row>0</xdr:row>
      <xdr:rowOff>169333</xdr:rowOff>
    </xdr:from>
    <xdr:to>
      <xdr:col>25</xdr:col>
      <xdr:colOff>7560</xdr:colOff>
      <xdr:row>18</xdr:row>
      <xdr:rowOff>157942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B9343BC-113F-40B6-A607-5479BAA1C8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5288380" y="169333"/>
          <a:ext cx="8097763" cy="3227109"/>
        </a:xfrm>
        <a:prstGeom prst="rect">
          <a:avLst/>
        </a:prstGeom>
      </xdr:spPr>
    </xdr:pic>
    <xdr:clientData/>
  </xdr:twoCellAnchor>
  <xdr:twoCellAnchor editAs="oneCell">
    <xdr:from>
      <xdr:col>9</xdr:col>
      <xdr:colOff>306917</xdr:colOff>
      <xdr:row>20</xdr:row>
      <xdr:rowOff>142121</xdr:rowOff>
    </xdr:from>
    <xdr:to>
      <xdr:col>22</xdr:col>
      <xdr:colOff>99047</xdr:colOff>
      <xdr:row>31</xdr:row>
      <xdr:rowOff>2118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5AF5475-8466-419F-8FC1-118443DE0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3864167" y="3740454"/>
          <a:ext cx="7771963" cy="1839081"/>
        </a:xfrm>
        <a:prstGeom prst="rect">
          <a:avLst/>
        </a:prstGeom>
      </xdr:spPr>
    </xdr:pic>
    <xdr:clientData/>
  </xdr:twoCellAnchor>
  <xdr:twoCellAnchor editAs="oneCell">
    <xdr:from>
      <xdr:col>0</xdr:col>
      <xdr:colOff>27213</xdr:colOff>
      <xdr:row>28</xdr:row>
      <xdr:rowOff>99786</xdr:rowOff>
    </xdr:from>
    <xdr:to>
      <xdr:col>1</xdr:col>
      <xdr:colOff>167834</xdr:colOff>
      <xdr:row>30</xdr:row>
      <xdr:rowOff>70351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ED75FEC4-A96D-4D64-A546-C37D448416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213" y="4519386"/>
          <a:ext cx="3341021" cy="3388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31</xdr:row>
      <xdr:rowOff>81644</xdr:rowOff>
    </xdr:from>
    <xdr:to>
      <xdr:col>0</xdr:col>
      <xdr:colOff>1619476</xdr:colOff>
      <xdr:row>32</xdr:row>
      <xdr:rowOff>119320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BB55A9D-EFE1-488B-BEF0-4D6B08D01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053694"/>
          <a:ext cx="1619476" cy="22182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281216</xdr:colOff>
      <xdr:row>4</xdr:row>
      <xdr:rowOff>18145</xdr:rowOff>
    </xdr:from>
    <xdr:to>
      <xdr:col>14</xdr:col>
      <xdr:colOff>462644</xdr:colOff>
      <xdr:row>12</xdr:row>
      <xdr:rowOff>71514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A01EB1B-15C4-4082-BA3F-12BB5EC7E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0776859" y="743859"/>
          <a:ext cx="3828142" cy="1504798"/>
        </a:xfrm>
        <a:prstGeom prst="rect">
          <a:avLst/>
        </a:prstGeom>
      </xdr:spPr>
    </xdr:pic>
    <xdr:clientData/>
  </xdr:twoCellAnchor>
  <xdr:oneCellAnchor>
    <xdr:from>
      <xdr:col>0</xdr:col>
      <xdr:colOff>37192</xdr:colOff>
      <xdr:row>16</xdr:row>
      <xdr:rowOff>46265</xdr:rowOff>
    </xdr:from>
    <xdr:ext cx="6566807" cy="27123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9C450D8-ABCD-4980-8BC0-5D3C15EEE13C}"/>
                </a:ext>
              </a:extLst>
            </xdr:cNvPr>
            <xdr:cNvSpPr txBox="1"/>
          </xdr:nvSpPr>
          <xdr:spPr>
            <a:xfrm>
              <a:off x="37192" y="2624365"/>
              <a:ext cx="6566807" cy="27123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Pembobotan</a:t>
              </a:r>
              <a:r>
                <a:rPr lang="en-ID" sz="1100" b="1" baseline="0"/>
                <a:t> Setiap Parameter = </a:t>
              </a:r>
              <a14:m>
                <m:oMath xmlns:m="http://schemas.openxmlformats.org/officeDocument/2006/math">
                  <m:f>
                    <m:fPr>
                      <m:ctrlPr>
                        <a:rPr lang="en-ID" sz="1100" b="1" i="1" baseline="0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Nilai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/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Angka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dari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hasil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perbandingan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parameter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dan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parameter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lainnya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</m:num>
                    <m:den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𝑻𝒐𝒕𝒂𝒍</m:t>
                      </m:r>
                    </m:den>
                  </m:f>
                </m:oMath>
              </a14:m>
              <a:endParaRPr lang="en-ID" sz="1100" b="1"/>
            </a:p>
          </xdr:txBody>
        </xdr:sp>
      </mc:Choice>
      <mc:Fallback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9C450D8-ABCD-4980-8BC0-5D3C15EEE13C}"/>
                </a:ext>
              </a:extLst>
            </xdr:cNvPr>
            <xdr:cNvSpPr txBox="1"/>
          </xdr:nvSpPr>
          <xdr:spPr>
            <a:xfrm>
              <a:off x="37192" y="2624365"/>
              <a:ext cx="6566807" cy="27123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Pembobotan</a:t>
              </a:r>
              <a:r>
                <a:rPr lang="en-ID" sz="1100" b="1" baseline="0"/>
                <a:t> Setiap Parameter = </a:t>
              </a:r>
              <a:r>
                <a:rPr lang="en-ID" sz="1100" b="1" i="0" baseline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"Nilai/Angka dari hasil perbandingan parameter dan parameter lainnya </a:t>
              </a:r>
              <a:r>
                <a:rPr lang="en-ID" sz="1100" b="1" i="0" baseline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" /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𝑻𝒐𝒕𝒂𝒍</a:t>
              </a:r>
              <a:endParaRPr lang="en-ID" sz="1100" b="1"/>
            </a:p>
          </xdr:txBody>
        </xdr:sp>
      </mc:Fallback>
    </mc:AlternateContent>
    <xdr:clientData/>
  </xdr:oneCellAnchor>
  <xdr:oneCellAnchor>
    <xdr:from>
      <xdr:col>0</xdr:col>
      <xdr:colOff>64406</xdr:colOff>
      <xdr:row>18</xdr:row>
      <xdr:rowOff>55336</xdr:rowOff>
    </xdr:from>
    <xdr:ext cx="2411558" cy="28030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EE112362-29B4-4EAC-9987-5618FBAEECD7}"/>
                </a:ext>
              </a:extLst>
            </xdr:cNvPr>
            <xdr:cNvSpPr txBox="1"/>
          </xdr:nvSpPr>
          <xdr:spPr>
            <a:xfrm>
              <a:off x="64406" y="3001736"/>
              <a:ext cx="2411558" cy="28030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Bobot</a:t>
              </a:r>
              <a:r>
                <a:rPr lang="en-ID" sz="1100" b="1" baseline="0"/>
                <a:t> = </a:t>
              </a:r>
              <a14:m>
                <m:oMath xmlns:m="http://schemas.openxmlformats.org/officeDocument/2006/math">
                  <m:f>
                    <m:fPr>
                      <m:ctrlPr>
                        <a:rPr lang="en-ID" sz="1100" b="1" i="1" baseline="0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𝑻𝒐𝒕𝒂𝒍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𝑺𝒆𝒕𝒊𝒂𝒑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𝑩𝒐𝒃𝒐𝒕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𝑷𝒂𝒅𝒂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𝑷𝒂𝒓𝒂𝒎𝒆𝒕𝒆𝒓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𝑨</m:t>
                      </m:r>
                    </m:num>
                    <m:den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𝑩𝒂𝒏𝒚𝒂𝒌𝒏𝒚𝒂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𝑷𝒂𝒓𝒂𝒎𝒆𝒕𝒆𝒓</m:t>
                      </m:r>
                    </m:den>
                  </m:f>
                </m:oMath>
              </a14:m>
              <a:endParaRPr lang="en-ID" sz="1100" b="1"/>
            </a:p>
          </xdr:txBody>
        </xdr:sp>
      </mc:Choice>
      <mc:Fallback>
        <xdr:sp macro="" textlink="">
          <xdr:nvSpPr>
            <xdr:cNvPr id="4" name="TextBox 3">
              <a:extLst>
                <a:ext uri="{FF2B5EF4-FFF2-40B4-BE49-F238E27FC236}">
                  <a16:creationId xmlns:a16="http://schemas.microsoft.com/office/drawing/2014/main" id="{EE112362-29B4-4EAC-9987-5618FBAEECD7}"/>
                </a:ext>
              </a:extLst>
            </xdr:cNvPr>
            <xdr:cNvSpPr txBox="1"/>
          </xdr:nvSpPr>
          <xdr:spPr>
            <a:xfrm>
              <a:off x="64406" y="3001736"/>
              <a:ext cx="2411558" cy="28030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Bobot</a:t>
              </a:r>
              <a:r>
                <a:rPr lang="en-ID" sz="1100" b="1" baseline="0"/>
                <a:t> = </a:t>
              </a:r>
              <a:r>
                <a:rPr lang="en-ID" sz="1100" b="1" i="0" baseline="0">
                  <a:latin typeface="Cambria Math" panose="02040503050406030204" pitchFamily="18" charset="0"/>
                </a:rPr>
                <a:t>(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𝑻𝒐𝒕𝒂𝒍  𝑺𝒆𝒕𝒊𝒂𝒑 𝑩𝒐𝒃𝒐𝒕 𝑷𝒂𝒅𝒂 𝑷𝒂𝒓𝒂𝒎𝒆𝒕𝒆𝒓 𝑨</a:t>
              </a:r>
              <a:r>
                <a:rPr lang="en-ID" sz="1100" b="1" i="0" baseline="0">
                  <a:latin typeface="Cambria Math" panose="02040503050406030204" pitchFamily="18" charset="0"/>
                </a:rPr>
                <a:t>)/(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𝑩𝒂𝒏𝒚𝒂𝒌𝒏𝒚𝒂 𝑷𝒂𝒓𝒂𝒎𝒆𝒕𝒆𝒓</a:t>
              </a:r>
              <a:r>
                <a:rPr lang="en-ID" sz="1100" b="1" i="0" baseline="0">
                  <a:latin typeface="Cambria Math" panose="02040503050406030204" pitchFamily="18" charset="0"/>
                </a:rPr>
                <a:t>)</a:t>
              </a:r>
              <a:endParaRPr lang="en-ID" sz="1100" b="1"/>
            </a:p>
          </xdr:txBody>
        </xdr:sp>
      </mc:Fallback>
    </mc:AlternateContent>
    <xdr:clientData/>
  </xdr:oneCellAnchor>
  <xdr:twoCellAnchor editAs="oneCell">
    <xdr:from>
      <xdr:col>17</xdr:col>
      <xdr:colOff>208642</xdr:colOff>
      <xdr:row>0</xdr:row>
      <xdr:rowOff>0</xdr:rowOff>
    </xdr:from>
    <xdr:to>
      <xdr:col>30</xdr:col>
      <xdr:colOff>405190</xdr:colOff>
      <xdr:row>17</xdr:row>
      <xdr:rowOff>142823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C84E7BF5-49E6-4C97-AED5-0CA726DF74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6174356" y="0"/>
          <a:ext cx="8097763" cy="3227109"/>
        </a:xfrm>
        <a:prstGeom prst="rect">
          <a:avLst/>
        </a:prstGeom>
      </xdr:spPr>
    </xdr:pic>
    <xdr:clientData/>
  </xdr:twoCellAnchor>
  <xdr:twoCellAnchor editAs="oneCell">
    <xdr:from>
      <xdr:col>15</xdr:col>
      <xdr:colOff>0</xdr:colOff>
      <xdr:row>19</xdr:row>
      <xdr:rowOff>123978</xdr:rowOff>
    </xdr:from>
    <xdr:to>
      <xdr:col>27</xdr:col>
      <xdr:colOff>478535</xdr:colOff>
      <xdr:row>29</xdr:row>
      <xdr:rowOff>148773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C181E0C-6A97-4EA4-AC4E-FA090BF813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4750143" y="3571121"/>
          <a:ext cx="7771963" cy="1839081"/>
        </a:xfrm>
        <a:prstGeom prst="rect">
          <a:avLst/>
        </a:prstGeom>
      </xdr:spPr>
    </xdr:pic>
    <xdr:clientData/>
  </xdr:twoCellAnchor>
  <xdr:twoCellAnchor editAs="oneCell">
    <xdr:from>
      <xdr:col>0</xdr:col>
      <xdr:colOff>27213</xdr:colOff>
      <xdr:row>32</xdr:row>
      <xdr:rowOff>99786</xdr:rowOff>
    </xdr:from>
    <xdr:to>
      <xdr:col>2</xdr:col>
      <xdr:colOff>269434</xdr:colOff>
      <xdr:row>34</xdr:row>
      <xdr:rowOff>70351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8F036E-6C9C-4DCE-8A69-B7C35C468D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7213" y="5255986"/>
          <a:ext cx="3341021" cy="3388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35</xdr:row>
      <xdr:rowOff>81644</xdr:rowOff>
    </xdr:from>
    <xdr:to>
      <xdr:col>0</xdr:col>
      <xdr:colOff>1619476</xdr:colOff>
      <xdr:row>36</xdr:row>
      <xdr:rowOff>119320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81F0B17F-D244-4ED1-A184-2E3F13C188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5790294"/>
          <a:ext cx="1619476" cy="221826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37192</xdr:colOff>
      <xdr:row>12</xdr:row>
      <xdr:rowOff>46265</xdr:rowOff>
    </xdr:from>
    <xdr:ext cx="6566807" cy="271236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3FA83A01-AF7F-4329-ACEC-74BE6DCE4658}"/>
                </a:ext>
              </a:extLst>
            </xdr:cNvPr>
            <xdr:cNvSpPr txBox="1"/>
          </xdr:nvSpPr>
          <xdr:spPr>
            <a:xfrm>
              <a:off x="37192" y="2256065"/>
              <a:ext cx="6566807" cy="27123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Pembobotan</a:t>
              </a:r>
              <a:r>
                <a:rPr lang="en-ID" sz="1100" b="1" baseline="0"/>
                <a:t> Setiap Parameter = </a:t>
              </a:r>
              <a14:m>
                <m:oMath xmlns:m="http://schemas.openxmlformats.org/officeDocument/2006/math">
                  <m:f>
                    <m:fPr>
                      <m:ctrlPr>
                        <a:rPr lang="en-ID" sz="1100" b="1" i="1" baseline="0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Nilai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/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Angka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dari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hasil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perbandingan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parameter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dan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parameter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lainnya</m:t>
                      </m:r>
                      <m:r>
                        <m:rPr>
                          <m:nor/>
                        </m:rPr>
                        <a:rPr lang="en-ID" sz="1100" b="1" baseline="0">
                          <a:solidFill>
                            <a:schemeClr val="tx1"/>
                          </a:solidFill>
                          <a:effectLst/>
                          <a:latin typeface="+mn-lt"/>
                          <a:ea typeface="+mn-ea"/>
                          <a:cs typeface="+mn-cs"/>
                        </a:rPr>
                        <m:t> </m:t>
                      </m:r>
                    </m:num>
                    <m:den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𝑻𝒐𝒕𝒂𝒍</m:t>
                      </m:r>
                    </m:den>
                  </m:f>
                </m:oMath>
              </a14:m>
              <a:endParaRPr lang="en-ID" sz="1100" b="1"/>
            </a:p>
          </xdr:txBody>
        </xdr:sp>
      </mc:Choice>
      <mc:Fallback>
        <xdr:sp macro="" textlink="">
          <xdr:nvSpPr>
            <xdr:cNvPr id="2" name="TextBox 1">
              <a:extLst>
                <a:ext uri="{FF2B5EF4-FFF2-40B4-BE49-F238E27FC236}">
                  <a16:creationId xmlns:a16="http://schemas.microsoft.com/office/drawing/2014/main" id="{3FA83A01-AF7F-4329-ACEC-74BE6DCE4658}"/>
                </a:ext>
              </a:extLst>
            </xdr:cNvPr>
            <xdr:cNvSpPr txBox="1"/>
          </xdr:nvSpPr>
          <xdr:spPr>
            <a:xfrm>
              <a:off x="37192" y="2256065"/>
              <a:ext cx="6566807" cy="271236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Pembobotan</a:t>
              </a:r>
              <a:r>
                <a:rPr lang="en-ID" sz="1100" b="1" baseline="0"/>
                <a:t> Setiap Parameter = </a:t>
              </a:r>
              <a:r>
                <a:rPr lang="en-ID" sz="1100" b="1" i="0" baseline="0">
                  <a:solidFill>
                    <a:schemeClr val="tx1"/>
                  </a:solidFill>
                  <a:effectLst/>
                  <a:latin typeface="+mn-lt"/>
                  <a:ea typeface="+mn-ea"/>
                  <a:cs typeface="+mn-cs"/>
                </a:rPr>
                <a:t>"Nilai/Angka dari hasil perbandingan parameter dan parameter lainnya </a:t>
              </a:r>
              <a:r>
                <a:rPr lang="en-ID" sz="1100" b="1" i="0" baseline="0">
                  <a:solidFill>
                    <a:schemeClr val="tx1"/>
                  </a:solidFill>
                  <a:effectLst/>
                  <a:latin typeface="Cambria Math" panose="02040503050406030204" pitchFamily="18" charset="0"/>
                  <a:ea typeface="+mn-ea"/>
                  <a:cs typeface="+mn-cs"/>
                </a:rPr>
                <a:t>" /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𝑻𝒐𝒕𝒂𝒍</a:t>
              </a:r>
              <a:endParaRPr lang="en-ID" sz="1100" b="1"/>
            </a:p>
          </xdr:txBody>
        </xdr:sp>
      </mc:Fallback>
    </mc:AlternateContent>
    <xdr:clientData/>
  </xdr:oneCellAnchor>
  <xdr:oneCellAnchor>
    <xdr:from>
      <xdr:col>0</xdr:col>
      <xdr:colOff>64406</xdr:colOff>
      <xdr:row>14</xdr:row>
      <xdr:rowOff>55336</xdr:rowOff>
    </xdr:from>
    <xdr:ext cx="2411558" cy="280307"/>
    <mc:AlternateContent xmlns:mc="http://schemas.openxmlformats.org/markup-compatibility/2006">
      <mc:Choice xmlns:a14="http://schemas.microsoft.com/office/drawing/2010/main" Requires="a14"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0890A8A-80BD-412E-8C99-B0C5B4873645}"/>
                </a:ext>
              </a:extLst>
            </xdr:cNvPr>
            <xdr:cNvSpPr txBox="1"/>
          </xdr:nvSpPr>
          <xdr:spPr>
            <a:xfrm>
              <a:off x="64406" y="2633436"/>
              <a:ext cx="2411558" cy="28030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Bobot</a:t>
              </a:r>
              <a:r>
                <a:rPr lang="en-ID" sz="1100" b="1" baseline="0"/>
                <a:t> = </a:t>
              </a:r>
              <a14:m>
                <m:oMath xmlns:m="http://schemas.openxmlformats.org/officeDocument/2006/math">
                  <m:f>
                    <m:fPr>
                      <m:ctrlPr>
                        <a:rPr lang="en-ID" sz="1100" b="1" i="1" baseline="0">
                          <a:latin typeface="Cambria Math" panose="02040503050406030204" pitchFamily="18" charset="0"/>
                        </a:rPr>
                      </m:ctrlPr>
                    </m:fPr>
                    <m:num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𝑻𝒐𝒕𝒂𝒍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𝑺𝒆𝒕𝒊𝒂𝒑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𝑩𝒐𝒃𝒐𝒕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𝑷𝒂𝒅𝒂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𝑷𝒂𝒓𝒂𝒎𝒆𝒕𝒆𝒓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𝑨</m:t>
                      </m:r>
                    </m:num>
                    <m:den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𝑩𝒂𝒏𝒚𝒂𝒌𝒏𝒚𝒂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 </m:t>
                      </m:r>
                      <m:r>
                        <a:rPr lang="en-US" sz="1100" b="1" i="1" baseline="0">
                          <a:latin typeface="Cambria Math" panose="02040503050406030204" pitchFamily="18" charset="0"/>
                        </a:rPr>
                        <m:t>𝑷𝒂𝒓𝒂𝒎𝒆𝒕𝒆𝒓</m:t>
                      </m:r>
                    </m:den>
                  </m:f>
                </m:oMath>
              </a14:m>
              <a:endParaRPr lang="en-ID" sz="1100" b="1"/>
            </a:p>
          </xdr:txBody>
        </xdr:sp>
      </mc:Choice>
      <mc:Fallback>
        <xdr:sp macro="" textlink="">
          <xdr:nvSpPr>
            <xdr:cNvPr id="3" name="TextBox 2">
              <a:extLst>
                <a:ext uri="{FF2B5EF4-FFF2-40B4-BE49-F238E27FC236}">
                  <a16:creationId xmlns:a16="http://schemas.microsoft.com/office/drawing/2014/main" id="{C0890A8A-80BD-412E-8C99-B0C5B4873645}"/>
                </a:ext>
              </a:extLst>
            </xdr:cNvPr>
            <xdr:cNvSpPr txBox="1"/>
          </xdr:nvSpPr>
          <xdr:spPr>
            <a:xfrm>
              <a:off x="64406" y="2633436"/>
              <a:ext cx="2411558" cy="280307"/>
            </a:xfrm>
            <a:prstGeom prst="rect">
              <a:avLst/>
            </a:prstGeom>
            <a:solidFill>
              <a:srgbClr val="FFFF00"/>
            </a:solidFill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wrap="none" lIns="0" tIns="0" rIns="0" bIns="0" rtlCol="0" anchor="t">
              <a:noAutofit/>
            </a:bodyPr>
            <a:lstStyle/>
            <a:p>
              <a:r>
                <a:rPr lang="en-ID" sz="1100" b="1"/>
                <a:t>Bobot</a:t>
              </a:r>
              <a:r>
                <a:rPr lang="en-ID" sz="1100" b="1" baseline="0"/>
                <a:t> = </a:t>
              </a:r>
              <a:r>
                <a:rPr lang="en-ID" sz="1100" b="1" i="0" baseline="0">
                  <a:latin typeface="Cambria Math" panose="02040503050406030204" pitchFamily="18" charset="0"/>
                </a:rPr>
                <a:t>(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𝑻𝒐𝒕𝒂𝒍  𝑺𝒆𝒕𝒊𝒂𝒑 𝑩𝒐𝒃𝒐𝒕 𝑷𝒂𝒅𝒂 𝑷𝒂𝒓𝒂𝒎𝒆𝒕𝒆𝒓 𝑨</a:t>
              </a:r>
              <a:r>
                <a:rPr lang="en-ID" sz="1100" b="1" i="0" baseline="0">
                  <a:latin typeface="Cambria Math" panose="02040503050406030204" pitchFamily="18" charset="0"/>
                </a:rPr>
                <a:t>)/(</a:t>
              </a:r>
              <a:r>
                <a:rPr lang="en-US" sz="1100" b="1" i="0" baseline="0">
                  <a:latin typeface="Cambria Math" panose="02040503050406030204" pitchFamily="18" charset="0"/>
                </a:rPr>
                <a:t>𝑩𝒂𝒏𝒚𝒂𝒌𝒏𝒚𝒂 𝑷𝒂𝒓𝒂𝒎𝒆𝒕𝒆𝒓</a:t>
              </a:r>
              <a:r>
                <a:rPr lang="en-ID" sz="1100" b="1" i="0" baseline="0">
                  <a:latin typeface="Cambria Math" panose="02040503050406030204" pitchFamily="18" charset="0"/>
                </a:rPr>
                <a:t>)</a:t>
              </a:r>
              <a:endParaRPr lang="en-ID" sz="1100" b="1"/>
            </a:p>
          </xdr:txBody>
        </xdr:sp>
      </mc:Fallback>
    </mc:AlternateContent>
    <xdr:clientData/>
  </xdr:oneCellAnchor>
  <xdr:twoCellAnchor editAs="oneCell">
    <xdr:from>
      <xdr:col>0</xdr:col>
      <xdr:colOff>27213</xdr:colOff>
      <xdr:row>24</xdr:row>
      <xdr:rowOff>99786</xdr:rowOff>
    </xdr:from>
    <xdr:to>
      <xdr:col>2</xdr:col>
      <xdr:colOff>466284</xdr:colOff>
      <xdr:row>26</xdr:row>
      <xdr:rowOff>70351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E97269B-6F25-4FB0-9708-D666EA09A3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7213" y="4519386"/>
          <a:ext cx="3341021" cy="33886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81644</xdr:rowOff>
    </xdr:from>
    <xdr:to>
      <xdr:col>0</xdr:col>
      <xdr:colOff>1619476</xdr:colOff>
      <xdr:row>28</xdr:row>
      <xdr:rowOff>119320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1D32134-ECE3-4913-9DC0-788503EF3F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053694"/>
          <a:ext cx="1619476" cy="221826"/>
        </a:xfrm>
        <a:prstGeom prst="rect">
          <a:avLst/>
        </a:prstGeom>
      </xdr:spPr>
    </xdr:pic>
    <xdr:clientData/>
  </xdr:twoCellAnchor>
  <xdr:twoCellAnchor editAs="oneCell">
    <xdr:from>
      <xdr:col>8</xdr:col>
      <xdr:colOff>290587</xdr:colOff>
      <xdr:row>0</xdr:row>
      <xdr:rowOff>0</xdr:rowOff>
    </xdr:from>
    <xdr:to>
      <xdr:col>21</xdr:col>
      <xdr:colOff>478064</xdr:colOff>
      <xdr:row>16</xdr:row>
      <xdr:rowOff>96559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93C3713-0515-44BA-AD49-7218CF70B0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089873" y="0"/>
          <a:ext cx="8088691" cy="3189916"/>
        </a:xfrm>
        <a:prstGeom prst="rect">
          <a:avLst/>
        </a:prstGeom>
      </xdr:spPr>
    </xdr:pic>
    <xdr:clientData/>
  </xdr:twoCellAnchor>
  <xdr:twoCellAnchor editAs="oneCell">
    <xdr:from>
      <xdr:col>6</xdr:col>
      <xdr:colOff>84667</xdr:colOff>
      <xdr:row>17</xdr:row>
      <xdr:rowOff>256421</xdr:rowOff>
    </xdr:from>
    <xdr:to>
      <xdr:col>18</xdr:col>
      <xdr:colOff>556851</xdr:colOff>
      <xdr:row>27</xdr:row>
      <xdr:rowOff>69852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BE8DEEDB-6164-402C-A0BB-9DED4B824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7668381" y="3531207"/>
          <a:ext cx="7765613" cy="1818216"/>
        </a:xfrm>
        <a:prstGeom prst="rect">
          <a:avLst/>
        </a:prstGeom>
      </xdr:spPr>
    </xdr:pic>
    <xdr:clientData/>
  </xdr:twoCellAnchor>
  <xdr:twoCellAnchor editAs="oneCell">
    <xdr:from>
      <xdr:col>4</xdr:col>
      <xdr:colOff>326571</xdr:colOff>
      <xdr:row>0</xdr:row>
      <xdr:rowOff>148167</xdr:rowOff>
    </xdr:from>
    <xdr:to>
      <xdr:col>7</xdr:col>
      <xdr:colOff>501022</xdr:colOff>
      <xdr:row>5</xdr:row>
      <xdr:rowOff>24479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813F9FD-C119-4A87-A5EF-895B10076B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694714" y="148167"/>
          <a:ext cx="1997808" cy="97395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10</xdr:col>
      <xdr:colOff>165101</xdr:colOff>
      <xdr:row>26</xdr:row>
      <xdr:rowOff>102971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EC3E0F17-F8AD-43E8-A5E1-FC2BE6620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" y="0"/>
          <a:ext cx="6261100" cy="5055971"/>
        </a:xfrm>
        <a:prstGeom prst="rect">
          <a:avLst/>
        </a:prstGeom>
      </xdr:spPr>
    </xdr:pic>
    <xdr:clientData/>
  </xdr:twoCellAnchor>
  <xdr:twoCellAnchor editAs="oneCell">
    <xdr:from>
      <xdr:col>11</xdr:col>
      <xdr:colOff>114300</xdr:colOff>
      <xdr:row>0</xdr:row>
      <xdr:rowOff>0</xdr:rowOff>
    </xdr:from>
    <xdr:to>
      <xdr:col>23</xdr:col>
      <xdr:colOff>124847</xdr:colOff>
      <xdr:row>35</xdr:row>
      <xdr:rowOff>10457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606202A-A12A-4D50-B0D2-132454493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819900" y="0"/>
          <a:ext cx="7325747" cy="6677957"/>
        </a:xfrm>
        <a:prstGeom prst="rect">
          <a:avLst/>
        </a:prstGeom>
      </xdr:spPr>
    </xdr:pic>
    <xdr:clientData/>
  </xdr:twoCellAnchor>
  <xdr:twoCellAnchor editAs="oneCell">
    <xdr:from>
      <xdr:col>24</xdr:col>
      <xdr:colOff>520700</xdr:colOff>
      <xdr:row>0</xdr:row>
      <xdr:rowOff>0</xdr:rowOff>
    </xdr:from>
    <xdr:to>
      <xdr:col>36</xdr:col>
      <xdr:colOff>588405</xdr:colOff>
      <xdr:row>14</xdr:row>
      <xdr:rowOff>133741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9F3125BB-C118-49B3-8126-245351562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5151100" y="0"/>
          <a:ext cx="7382905" cy="2800741"/>
        </a:xfrm>
        <a:prstGeom prst="rect">
          <a:avLst/>
        </a:prstGeom>
      </xdr:spPr>
    </xdr:pic>
    <xdr:clientData/>
  </xdr:twoCellAnchor>
  <xdr:twoCellAnchor editAs="oneCell">
    <xdr:from>
      <xdr:col>24</xdr:col>
      <xdr:colOff>571500</xdr:colOff>
      <xdr:row>16</xdr:row>
      <xdr:rowOff>114300</xdr:rowOff>
    </xdr:from>
    <xdr:to>
      <xdr:col>36</xdr:col>
      <xdr:colOff>381994</xdr:colOff>
      <xdr:row>54</xdr:row>
      <xdr:rowOff>86731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A73A943-0945-4FEF-BC13-C299F0CD71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5201900" y="3162300"/>
          <a:ext cx="7125694" cy="7211431"/>
        </a:xfrm>
        <a:prstGeom prst="rect">
          <a:avLst/>
        </a:prstGeom>
      </xdr:spPr>
    </xdr:pic>
    <xdr:clientData/>
  </xdr:twoCellAnchor>
  <xdr:twoCellAnchor editAs="oneCell">
    <xdr:from>
      <xdr:col>37</xdr:col>
      <xdr:colOff>292100</xdr:colOff>
      <xdr:row>0</xdr:row>
      <xdr:rowOff>0</xdr:rowOff>
    </xdr:from>
    <xdr:to>
      <xdr:col>49</xdr:col>
      <xdr:colOff>93068</xdr:colOff>
      <xdr:row>11</xdr:row>
      <xdr:rowOff>19345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FDD86CA-7219-47A8-B54D-623D0FAD7C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847300" y="0"/>
          <a:ext cx="7116168" cy="211484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15</xdr:col>
      <xdr:colOff>225426</xdr:colOff>
      <xdr:row>36</xdr:row>
      <xdr:rowOff>11559</xdr:rowOff>
    </xdr:from>
    <xdr:to>
      <xdr:col>21</xdr:col>
      <xdr:colOff>111931</xdr:colOff>
      <xdr:row>71</xdr:row>
      <xdr:rowOff>131233</xdr:rowOff>
    </xdr:to>
    <xdr:grpSp>
      <xdr:nvGrpSpPr>
        <xdr:cNvPr id="9" name="Group 40">
          <a:extLst>
            <a:ext uri="{FF2B5EF4-FFF2-40B4-BE49-F238E27FC236}">
              <a16:creationId xmlns:a16="http://schemas.microsoft.com/office/drawing/2014/main" id="{A2BE8E56-CBEF-47C0-B00E-49C710D0926A}"/>
            </a:ext>
          </a:extLst>
        </xdr:cNvPr>
        <xdr:cNvGrpSpPr/>
      </xdr:nvGrpSpPr>
      <xdr:grpSpPr>
        <a:xfrm>
          <a:off x="37796259" y="6700226"/>
          <a:ext cx="5178172" cy="6871840"/>
          <a:chOff x="21630528" y="11990295"/>
          <a:chExt cx="4855871" cy="6906086"/>
        </a:xfrm>
      </xdr:grpSpPr>
      <xdr:pic>
        <xdr:nvPicPr>
          <xdr:cNvPr id="10" name="Picture 41">
            <a:extLst>
              <a:ext uri="{FF2B5EF4-FFF2-40B4-BE49-F238E27FC236}">
                <a16:creationId xmlns:a16="http://schemas.microsoft.com/office/drawing/2014/main" id="{A2B6DEB0-3251-43A2-845F-C32E85FB483E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21630528" y="13664193"/>
            <a:ext cx="4855871" cy="5232188"/>
          </a:xfrm>
          <a:prstGeom prst="rect">
            <a:avLst/>
          </a:prstGeom>
        </xdr:spPr>
      </xdr:pic>
      <xdr:sp macro="" textlink="">
        <xdr:nvSpPr>
          <xdr:cNvPr id="11" name="TextBox 42">
            <a:extLst>
              <a:ext uri="{FF2B5EF4-FFF2-40B4-BE49-F238E27FC236}">
                <a16:creationId xmlns:a16="http://schemas.microsoft.com/office/drawing/2014/main" id="{798D815C-A1C4-473D-8D4C-4E07E875E231}"/>
              </a:ext>
            </a:extLst>
          </xdr:cNvPr>
          <xdr:cNvSpPr txBox="1"/>
        </xdr:nvSpPr>
        <xdr:spPr>
          <a:xfrm>
            <a:off x="25190824" y="11990295"/>
            <a:ext cx="25616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ID" sz="1100"/>
              <a:t>1</a:t>
            </a:r>
          </a:p>
        </xdr:txBody>
      </xdr:sp>
      <xdr:sp macro="" textlink="">
        <xdr:nvSpPr>
          <xdr:cNvPr id="12" name="TextBox 43">
            <a:extLst>
              <a:ext uri="{FF2B5EF4-FFF2-40B4-BE49-F238E27FC236}">
                <a16:creationId xmlns:a16="http://schemas.microsoft.com/office/drawing/2014/main" id="{B10658B0-6C1C-4E0F-AEBB-8A9C90A1CF54}"/>
              </a:ext>
            </a:extLst>
          </xdr:cNvPr>
          <xdr:cNvSpPr txBox="1"/>
        </xdr:nvSpPr>
        <xdr:spPr>
          <a:xfrm>
            <a:off x="25190824" y="12281648"/>
            <a:ext cx="25616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ID" sz="1100"/>
              <a:t>1</a:t>
            </a:r>
          </a:p>
        </xdr:txBody>
      </xdr:sp>
      <xdr:sp macro="" textlink="">
        <xdr:nvSpPr>
          <xdr:cNvPr id="13" name="TextBox 44">
            <a:extLst>
              <a:ext uri="{FF2B5EF4-FFF2-40B4-BE49-F238E27FC236}">
                <a16:creationId xmlns:a16="http://schemas.microsoft.com/office/drawing/2014/main" id="{AE91309C-3251-4F8B-B884-329DE19EF08B}"/>
              </a:ext>
            </a:extLst>
          </xdr:cNvPr>
          <xdr:cNvSpPr txBox="1"/>
        </xdr:nvSpPr>
        <xdr:spPr>
          <a:xfrm>
            <a:off x="24395206" y="12841942"/>
            <a:ext cx="25616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ID" sz="1100"/>
              <a:t>1</a:t>
            </a:r>
          </a:p>
        </xdr:txBody>
      </xdr:sp>
      <xdr:sp macro="" textlink="">
        <xdr:nvSpPr>
          <xdr:cNvPr id="14" name="TextBox 45">
            <a:extLst>
              <a:ext uri="{FF2B5EF4-FFF2-40B4-BE49-F238E27FC236}">
                <a16:creationId xmlns:a16="http://schemas.microsoft.com/office/drawing/2014/main" id="{61A2A19D-81E1-4A56-8E62-B609D8A6FF68}"/>
              </a:ext>
            </a:extLst>
          </xdr:cNvPr>
          <xdr:cNvSpPr txBox="1"/>
        </xdr:nvSpPr>
        <xdr:spPr>
          <a:xfrm>
            <a:off x="24630530" y="12292854"/>
            <a:ext cx="25616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ID" sz="1100"/>
              <a:t>1</a:t>
            </a:r>
          </a:p>
        </xdr:txBody>
      </xdr:sp>
      <xdr:sp macro="" textlink="">
        <xdr:nvSpPr>
          <xdr:cNvPr id="15" name="TextBox 46">
            <a:extLst>
              <a:ext uri="{FF2B5EF4-FFF2-40B4-BE49-F238E27FC236}">
                <a16:creationId xmlns:a16="http://schemas.microsoft.com/office/drawing/2014/main" id="{65B3EC1A-86D2-4B76-BD01-E64A1E4D8CCA}"/>
              </a:ext>
            </a:extLst>
          </xdr:cNvPr>
          <xdr:cNvSpPr txBox="1"/>
        </xdr:nvSpPr>
        <xdr:spPr>
          <a:xfrm>
            <a:off x="25224441" y="13222942"/>
            <a:ext cx="25616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ID" sz="1100"/>
              <a:t>1</a:t>
            </a:r>
          </a:p>
        </xdr:txBody>
      </xdr:sp>
    </xdr:grpSp>
    <xdr:clientData/>
  </xdr:twoCellAnchor>
  <xdr:twoCellAnchor editAs="oneCell">
    <xdr:from>
      <xdr:col>21</xdr:col>
      <xdr:colOff>127000</xdr:colOff>
      <xdr:row>44</xdr:row>
      <xdr:rowOff>83069</xdr:rowOff>
    </xdr:from>
    <xdr:to>
      <xdr:col>27</xdr:col>
      <xdr:colOff>217714</xdr:colOff>
      <xdr:row>72</xdr:row>
      <xdr:rowOff>148165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5AA836B-9796-4210-BC29-460F6C58E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016714" y="8283640"/>
          <a:ext cx="5179786" cy="5544239"/>
        </a:xfrm>
        <a:prstGeom prst="rect">
          <a:avLst/>
        </a:prstGeom>
      </xdr:spPr>
    </xdr:pic>
    <xdr:clientData/>
  </xdr:twoCellAnchor>
  <xdr:twoCellAnchor editAs="oneCell">
    <xdr:from>
      <xdr:col>27</xdr:col>
      <xdr:colOff>114300</xdr:colOff>
      <xdr:row>45</xdr:row>
      <xdr:rowOff>38100</xdr:rowOff>
    </xdr:from>
    <xdr:to>
      <xdr:col>31</xdr:col>
      <xdr:colOff>360383</xdr:colOff>
      <xdr:row>72</xdr:row>
      <xdr:rowOff>50800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FCC6441E-6CC7-4D77-9517-0006BD3FFB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8183800" y="8813800"/>
          <a:ext cx="5262583" cy="5448300"/>
        </a:xfrm>
        <a:prstGeom prst="rect">
          <a:avLst/>
        </a:prstGeom>
      </xdr:spPr>
    </xdr:pic>
    <xdr:clientData/>
  </xdr:twoCellAnchor>
  <xdr:twoCellAnchor editAs="oneCell">
    <xdr:from>
      <xdr:col>15</xdr:col>
      <xdr:colOff>368300</xdr:colOff>
      <xdr:row>72</xdr:row>
      <xdr:rowOff>114300</xdr:rowOff>
    </xdr:from>
    <xdr:to>
      <xdr:col>21</xdr:col>
      <xdr:colOff>299432</xdr:colOff>
      <xdr:row>93</xdr:row>
      <xdr:rowOff>166257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6057E17-306B-4EBB-BE3A-B962AE91E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7998400" y="14325600"/>
          <a:ext cx="5265132" cy="4052457"/>
        </a:xfrm>
        <a:prstGeom prst="rect">
          <a:avLst/>
        </a:prstGeom>
      </xdr:spPr>
    </xdr:pic>
    <xdr:clientData/>
  </xdr:twoCellAnchor>
  <xdr:twoCellAnchor editAs="oneCell">
    <xdr:from>
      <xdr:col>21</xdr:col>
      <xdr:colOff>381000</xdr:colOff>
      <xdr:row>73</xdr:row>
      <xdr:rowOff>88900</xdr:rowOff>
    </xdr:from>
    <xdr:to>
      <xdr:col>27</xdr:col>
      <xdr:colOff>213531</xdr:colOff>
      <xdr:row>96</xdr:row>
      <xdr:rowOff>15046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35454B3-18DF-44EE-9462-77C2772C4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3345100" y="14490700"/>
          <a:ext cx="4937931" cy="4307646"/>
        </a:xfrm>
        <a:prstGeom prst="rect">
          <a:avLst/>
        </a:prstGeom>
      </xdr:spPr>
    </xdr:pic>
    <xdr:clientData/>
  </xdr:twoCellAnchor>
  <xdr:twoCellAnchor editAs="oneCell">
    <xdr:from>
      <xdr:col>27</xdr:col>
      <xdr:colOff>406400</xdr:colOff>
      <xdr:row>73</xdr:row>
      <xdr:rowOff>38100</xdr:rowOff>
    </xdr:from>
    <xdr:to>
      <xdr:col>31</xdr:col>
      <xdr:colOff>73017</xdr:colOff>
      <xdr:row>97</xdr:row>
      <xdr:rowOff>76387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0189F56F-7176-4D8D-B07A-76A12FE0A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8475900" y="14439900"/>
          <a:ext cx="4683117" cy="4610287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8405ACB-66D5-448F-B7B1-D358EB1E82F6}">
  <dimension ref="A1:E42"/>
  <sheetViews>
    <sheetView zoomScale="40" zoomScaleNormal="40" workbookViewId="0">
      <selection activeCell="B33" sqref="B33"/>
    </sheetView>
  </sheetViews>
  <sheetFormatPr defaultRowHeight="14.5" x14ac:dyDescent="0.35"/>
  <cols>
    <col min="1" max="1" width="29.1796875" customWidth="1"/>
    <col min="2" max="2" width="20.54296875" customWidth="1"/>
    <col min="3" max="3" width="20" customWidth="1"/>
    <col min="4" max="4" width="40.6328125" customWidth="1"/>
  </cols>
  <sheetData>
    <row r="1" spans="1:5" x14ac:dyDescent="0.35">
      <c r="A1" s="77" t="s">
        <v>109</v>
      </c>
      <c r="B1" s="77"/>
      <c r="C1" s="77"/>
      <c r="D1" s="77"/>
    </row>
    <row r="2" spans="1:5" x14ac:dyDescent="0.35">
      <c r="A2" s="77"/>
      <c r="B2" s="77"/>
      <c r="C2" s="77"/>
      <c r="D2" s="77"/>
    </row>
    <row r="3" spans="1:5" x14ac:dyDescent="0.35">
      <c r="A3" s="75" t="s">
        <v>107</v>
      </c>
      <c r="B3" s="75"/>
      <c r="C3" s="75"/>
      <c r="D3" s="75"/>
    </row>
    <row r="4" spans="1:5" x14ac:dyDescent="0.35">
      <c r="A4" s="75"/>
      <c r="B4" s="75"/>
      <c r="C4" s="75"/>
      <c r="D4" s="75"/>
    </row>
    <row r="5" spans="1:5" x14ac:dyDescent="0.35">
      <c r="A5" s="1" t="s">
        <v>25</v>
      </c>
      <c r="B5" s="1" t="s">
        <v>0</v>
      </c>
      <c r="C5" s="1" t="s">
        <v>1</v>
      </c>
      <c r="D5" s="1" t="s">
        <v>9</v>
      </c>
    </row>
    <row r="6" spans="1:5" x14ac:dyDescent="0.35">
      <c r="A6" s="1" t="s">
        <v>0</v>
      </c>
      <c r="B6" s="1">
        <v>1</v>
      </c>
      <c r="C6" s="1">
        <v>2</v>
      </c>
      <c r="D6" s="1">
        <v>2</v>
      </c>
    </row>
    <row r="7" spans="1:5" x14ac:dyDescent="0.35">
      <c r="A7" s="1" t="s">
        <v>34</v>
      </c>
      <c r="B7" s="33">
        <f>B6/C6</f>
        <v>0.5</v>
      </c>
      <c r="C7" s="1">
        <v>1</v>
      </c>
      <c r="D7" s="1">
        <f>C6</f>
        <v>2</v>
      </c>
    </row>
    <row r="8" spans="1:5" x14ac:dyDescent="0.35">
      <c r="A8" s="1" t="s">
        <v>9</v>
      </c>
      <c r="B8" s="33">
        <f>B6/D6</f>
        <v>0.5</v>
      </c>
      <c r="C8" s="1">
        <f>C7/D7</f>
        <v>0.5</v>
      </c>
      <c r="D8" s="1">
        <v>1</v>
      </c>
    </row>
    <row r="9" spans="1:5" x14ac:dyDescent="0.35">
      <c r="A9" s="6" t="s">
        <v>4</v>
      </c>
      <c r="B9" s="1">
        <f>SUM(B6:B8)</f>
        <v>2</v>
      </c>
      <c r="C9" s="1">
        <f t="shared" ref="C9:D9" si="0">SUM(C6:C8)</f>
        <v>3.5</v>
      </c>
      <c r="D9" s="1">
        <f t="shared" si="0"/>
        <v>5</v>
      </c>
    </row>
    <row r="11" spans="1:5" x14ac:dyDescent="0.35">
      <c r="A11" s="75" t="s">
        <v>105</v>
      </c>
      <c r="B11" s="75"/>
      <c r="C11" s="75"/>
      <c r="D11" s="75"/>
      <c r="E11" s="75"/>
    </row>
    <row r="12" spans="1:5" x14ac:dyDescent="0.35">
      <c r="A12" s="75"/>
      <c r="B12" s="75"/>
      <c r="C12" s="75"/>
      <c r="D12" s="75"/>
      <c r="E12" s="75"/>
    </row>
    <row r="13" spans="1:5" x14ac:dyDescent="0.35">
      <c r="A13" s="76"/>
      <c r="B13" s="76"/>
      <c r="C13" s="76"/>
      <c r="D13" s="76"/>
      <c r="E13" s="76"/>
    </row>
    <row r="14" spans="1:5" x14ac:dyDescent="0.35">
      <c r="A14" s="76"/>
      <c r="B14" s="76"/>
      <c r="C14" s="76"/>
      <c r="D14" s="76"/>
      <c r="E14" s="76"/>
    </row>
    <row r="15" spans="1:5" x14ac:dyDescent="0.35">
      <c r="A15" s="76"/>
      <c r="B15" s="76"/>
      <c r="C15" s="76"/>
      <c r="D15" s="76"/>
      <c r="E15" s="76"/>
    </row>
    <row r="16" spans="1:5" x14ac:dyDescent="0.35">
      <c r="A16" s="76"/>
      <c r="B16" s="76"/>
      <c r="C16" s="76"/>
      <c r="D16" s="76"/>
      <c r="E16" s="76"/>
    </row>
    <row r="17" spans="1:5" x14ac:dyDescent="0.35">
      <c r="A17" s="11" t="s">
        <v>30</v>
      </c>
      <c r="B17" s="1"/>
      <c r="C17" s="1"/>
      <c r="D17" s="1"/>
      <c r="E17" s="1"/>
    </row>
    <row r="18" spans="1:5" x14ac:dyDescent="0.35">
      <c r="A18" s="1" t="s">
        <v>25</v>
      </c>
      <c r="B18" s="1" t="s">
        <v>0</v>
      </c>
      <c r="C18" s="1" t="s">
        <v>1</v>
      </c>
      <c r="D18" s="1" t="s">
        <v>9</v>
      </c>
      <c r="E18" s="1" t="s">
        <v>28</v>
      </c>
    </row>
    <row r="19" spans="1:5" x14ac:dyDescent="0.35">
      <c r="A19" s="1" t="s">
        <v>0</v>
      </c>
      <c r="B19" s="9">
        <f>B6/$B$9</f>
        <v>0.5</v>
      </c>
      <c r="C19" s="9">
        <f>C6/$C$9</f>
        <v>0.5714285714285714</v>
      </c>
      <c r="D19" s="9">
        <f>D6/$D$9</f>
        <v>0.4</v>
      </c>
      <c r="E19" s="2">
        <f>SUM(B19:D19)/3</f>
        <v>0.49047619047619051</v>
      </c>
    </row>
    <row r="20" spans="1:5" x14ac:dyDescent="0.35">
      <c r="A20" s="1" t="s">
        <v>34</v>
      </c>
      <c r="B20" s="9">
        <f>B7/$B$9</f>
        <v>0.25</v>
      </c>
      <c r="C20" s="9">
        <f>C7/$C$9</f>
        <v>0.2857142857142857</v>
      </c>
      <c r="D20" s="9">
        <f>D7/$D$9</f>
        <v>0.4</v>
      </c>
      <c r="E20" s="2">
        <f t="shared" ref="E20:E21" si="1">SUM(B20:D20)/3</f>
        <v>0.31190476190476191</v>
      </c>
    </row>
    <row r="21" spans="1:5" x14ac:dyDescent="0.35">
      <c r="A21" s="1" t="s">
        <v>9</v>
      </c>
      <c r="B21" s="9">
        <f>B8/$B$9</f>
        <v>0.25</v>
      </c>
      <c r="C21" s="9">
        <f>C8/$C$9</f>
        <v>0.14285714285714285</v>
      </c>
      <c r="D21" s="9">
        <f>D8/$D$9</f>
        <v>0.2</v>
      </c>
      <c r="E21" s="2">
        <f t="shared" si="1"/>
        <v>0.19761904761904761</v>
      </c>
    </row>
    <row r="22" spans="1:5" x14ac:dyDescent="0.35">
      <c r="A22" s="6" t="s">
        <v>4</v>
      </c>
      <c r="B22" s="9">
        <f>B9/$B$9</f>
        <v>1</v>
      </c>
      <c r="C22" s="9">
        <f>C9/$C$9</f>
        <v>1</v>
      </c>
      <c r="D22" s="9">
        <f>D9/$D$9</f>
        <v>1</v>
      </c>
      <c r="E22" s="9">
        <f t="shared" ref="E22" si="2">SUM(E19:E21)</f>
        <v>1</v>
      </c>
    </row>
    <row r="24" spans="1:5" x14ac:dyDescent="0.35">
      <c r="A24" s="73" t="s">
        <v>29</v>
      </c>
      <c r="B24" s="73"/>
    </row>
    <row r="30" spans="1:5" x14ac:dyDescent="0.35">
      <c r="A30" s="58" t="s">
        <v>106</v>
      </c>
      <c r="B30" s="76"/>
    </row>
    <row r="31" spans="1:5" x14ac:dyDescent="0.35">
      <c r="A31" s="76"/>
      <c r="B31" s="76"/>
    </row>
    <row r="32" spans="1:5" x14ac:dyDescent="0.35">
      <c r="A32" s="1" t="s">
        <v>25</v>
      </c>
      <c r="B32" s="1"/>
    </row>
    <row r="33" spans="1:5" x14ac:dyDescent="0.35">
      <c r="A33" s="1" t="s">
        <v>0</v>
      </c>
      <c r="B33" s="9">
        <f>(B6*E19)+(C6*E20)+(E21*D6)</f>
        <v>1.5095238095238095</v>
      </c>
    </row>
    <row r="34" spans="1:5" x14ac:dyDescent="0.35">
      <c r="A34" s="1" t="s">
        <v>34</v>
      </c>
      <c r="B34" s="9">
        <f>(B7*E19)+(C7*E20)+(E21*D7)</f>
        <v>0.95238095238095233</v>
      </c>
    </row>
    <row r="35" spans="1:5" x14ac:dyDescent="0.35">
      <c r="A35" s="1" t="s">
        <v>9</v>
      </c>
      <c r="B35" s="9">
        <f>(B8*E19)+(C8*E20)+(E21*D8)</f>
        <v>0.59880952380952379</v>
      </c>
    </row>
    <row r="36" spans="1:5" x14ac:dyDescent="0.35">
      <c r="A36" s="8" t="s">
        <v>33</v>
      </c>
      <c r="B36" s="10">
        <f>SUM(B33:B35)</f>
        <v>3.0607142857142859</v>
      </c>
    </row>
    <row r="37" spans="1:5" x14ac:dyDescent="0.35">
      <c r="A37" s="8" t="s">
        <v>31</v>
      </c>
      <c r="B37" s="10">
        <f>(B36-3)/(3-1)</f>
        <v>3.0357142857142971E-2</v>
      </c>
    </row>
    <row r="38" spans="1:5" x14ac:dyDescent="0.35">
      <c r="A38" s="8" t="s">
        <v>32</v>
      </c>
      <c r="B38" s="10">
        <f>(B37)/(0.58)</f>
        <v>5.2339901477832712E-2</v>
      </c>
    </row>
    <row r="40" spans="1:5" x14ac:dyDescent="0.35">
      <c r="A40" s="73" t="s">
        <v>108</v>
      </c>
      <c r="B40" s="72"/>
      <c r="C40" s="72"/>
      <c r="D40" s="72"/>
      <c r="E40" s="72"/>
    </row>
    <row r="41" spans="1:5" x14ac:dyDescent="0.35">
      <c r="A41" s="72"/>
      <c r="B41" s="72"/>
      <c r="C41" s="72"/>
      <c r="D41" s="72"/>
      <c r="E41" s="72"/>
    </row>
    <row r="42" spans="1:5" x14ac:dyDescent="0.35">
      <c r="A42" s="72"/>
      <c r="B42" s="72"/>
      <c r="C42" s="72"/>
      <c r="D42" s="72"/>
      <c r="E42" s="72"/>
    </row>
  </sheetData>
  <mergeCells count="8">
    <mergeCell ref="A1:D2"/>
    <mergeCell ref="A24:B24"/>
    <mergeCell ref="A3:D4"/>
    <mergeCell ref="A11:E12"/>
    <mergeCell ref="A13:E14"/>
    <mergeCell ref="A15:E16"/>
    <mergeCell ref="A30:B31"/>
    <mergeCell ref="A40:E42"/>
  </mergeCells>
  <pageMargins left="0.7" right="0.7" top="0.75" bottom="0.75" header="0.3" footer="0.3"/>
  <pageSetup paperSize="9" orientation="portrait" horizontalDpi="4294967293" verticalDpi="4294967293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12BAF45-0D0D-4B67-AA27-851C0C6529F0}">
  <dimension ref="A1:G43"/>
  <sheetViews>
    <sheetView topLeftCell="A8" zoomScale="60" zoomScaleNormal="60" workbookViewId="0">
      <selection activeCell="D38" sqref="D38"/>
    </sheetView>
  </sheetViews>
  <sheetFormatPr defaultRowHeight="14.5" x14ac:dyDescent="0.35"/>
  <cols>
    <col min="1" max="1" width="45.81640625" bestFit="1" customWidth="1"/>
    <col min="2" max="2" width="20.54296875" bestFit="1" customWidth="1"/>
    <col min="3" max="3" width="21.90625" bestFit="1" customWidth="1"/>
    <col min="4" max="4" width="22.1796875" customWidth="1"/>
    <col min="5" max="5" width="11.54296875" bestFit="1" customWidth="1"/>
    <col min="6" max="6" width="45.81640625" bestFit="1" customWidth="1"/>
  </cols>
  <sheetData>
    <row r="1" spans="1:6" x14ac:dyDescent="0.35">
      <c r="A1" s="78" t="s">
        <v>111</v>
      </c>
      <c r="B1" s="79"/>
      <c r="C1" s="79"/>
      <c r="D1" s="79"/>
      <c r="E1" s="79"/>
      <c r="F1" s="79"/>
    </row>
    <row r="2" spans="1:6" x14ac:dyDescent="0.35">
      <c r="A2" s="78"/>
      <c r="B2" s="79"/>
      <c r="C2" s="79"/>
      <c r="D2" s="79"/>
      <c r="E2" s="79"/>
      <c r="F2" s="79"/>
    </row>
    <row r="3" spans="1:6" x14ac:dyDescent="0.35">
      <c r="A3" s="80" t="s">
        <v>110</v>
      </c>
      <c r="B3" s="81"/>
      <c r="C3" s="81"/>
      <c r="D3" s="81"/>
      <c r="E3" s="81"/>
      <c r="F3" s="81"/>
    </row>
    <row r="4" spans="1:6" x14ac:dyDescent="0.35">
      <c r="A4" s="82"/>
      <c r="B4" s="74"/>
      <c r="C4" s="74"/>
      <c r="D4" s="74"/>
      <c r="E4" s="74"/>
      <c r="F4" s="74"/>
    </row>
    <row r="5" spans="1:6" x14ac:dyDescent="0.35">
      <c r="A5" s="1" t="s">
        <v>25</v>
      </c>
      <c r="B5" s="1" t="s">
        <v>24</v>
      </c>
      <c r="C5" s="1" t="s">
        <v>22</v>
      </c>
      <c r="D5" s="1" t="s">
        <v>5</v>
      </c>
      <c r="E5" s="1" t="s">
        <v>2</v>
      </c>
      <c r="F5" s="1" t="s">
        <v>68</v>
      </c>
    </row>
    <row r="6" spans="1:6" x14ac:dyDescent="0.35">
      <c r="A6" s="1" t="s">
        <v>24</v>
      </c>
      <c r="B6" s="1">
        <v>1</v>
      </c>
      <c r="C6" s="1">
        <v>2</v>
      </c>
      <c r="D6" s="1">
        <v>3</v>
      </c>
      <c r="E6" s="1">
        <v>2</v>
      </c>
      <c r="F6" s="1">
        <v>4</v>
      </c>
    </row>
    <row r="7" spans="1:6" x14ac:dyDescent="0.35">
      <c r="A7" s="1" t="s">
        <v>22</v>
      </c>
      <c r="B7" s="1">
        <f>B6/C6</f>
        <v>0.5</v>
      </c>
      <c r="C7" s="1">
        <v>1</v>
      </c>
      <c r="D7" s="1">
        <v>2</v>
      </c>
      <c r="E7" s="1">
        <v>0.5</v>
      </c>
      <c r="F7" s="1">
        <v>3</v>
      </c>
    </row>
    <row r="8" spans="1:6" x14ac:dyDescent="0.35">
      <c r="A8" s="1" t="s">
        <v>5</v>
      </c>
      <c r="B8" s="1">
        <f>B6/D6</f>
        <v>0.33333333333333331</v>
      </c>
      <c r="C8" s="1">
        <f>C7/D7</f>
        <v>0.5</v>
      </c>
      <c r="D8" s="1">
        <v>1</v>
      </c>
      <c r="E8" s="1">
        <v>0.5</v>
      </c>
      <c r="F8" s="1">
        <v>2</v>
      </c>
    </row>
    <row r="9" spans="1:6" x14ac:dyDescent="0.35">
      <c r="A9" s="1" t="s">
        <v>103</v>
      </c>
      <c r="B9" s="1">
        <f>B6/E6</f>
        <v>0.5</v>
      </c>
      <c r="C9" s="1">
        <f>C7/E7</f>
        <v>2</v>
      </c>
      <c r="D9" s="1">
        <f>D8/E8</f>
        <v>2</v>
      </c>
      <c r="E9" s="1">
        <v>1</v>
      </c>
      <c r="F9" s="1">
        <v>3</v>
      </c>
    </row>
    <row r="10" spans="1:6" x14ac:dyDescent="0.35">
      <c r="A10" s="1" t="s">
        <v>68</v>
      </c>
      <c r="B10" s="1">
        <f>B6/F6</f>
        <v>0.25</v>
      </c>
      <c r="C10" s="1">
        <f>C7/F7</f>
        <v>0.33333333333333331</v>
      </c>
      <c r="D10" s="1">
        <f>D8/F8</f>
        <v>0.5</v>
      </c>
      <c r="E10" s="1">
        <f>E9/F9</f>
        <v>0.33333333333333331</v>
      </c>
      <c r="F10" s="1">
        <v>1</v>
      </c>
    </row>
    <row r="11" spans="1:6" x14ac:dyDescent="0.35">
      <c r="A11" s="6" t="s">
        <v>4</v>
      </c>
      <c r="B11" s="1">
        <f>SUM(B6:B10)</f>
        <v>2.583333333333333</v>
      </c>
      <c r="C11" s="1">
        <f t="shared" ref="C11:F11" si="0">SUM(C6:C10)</f>
        <v>5.833333333333333</v>
      </c>
      <c r="D11" s="1">
        <f t="shared" si="0"/>
        <v>8.5</v>
      </c>
      <c r="E11" s="1">
        <f t="shared" si="0"/>
        <v>4.333333333333333</v>
      </c>
      <c r="F11" s="1">
        <f t="shared" si="0"/>
        <v>13</v>
      </c>
    </row>
    <row r="13" spans="1:6" x14ac:dyDescent="0.35">
      <c r="A13" s="80" t="s">
        <v>112</v>
      </c>
      <c r="B13" s="81"/>
      <c r="C13" s="81"/>
      <c r="D13" s="81"/>
      <c r="E13" s="81"/>
      <c r="F13" s="81"/>
    </row>
    <row r="14" spans="1:6" x14ac:dyDescent="0.35">
      <c r="A14" s="80"/>
      <c r="B14" s="81"/>
      <c r="C14" s="81"/>
      <c r="D14" s="81"/>
      <c r="E14" s="81"/>
      <c r="F14" s="81"/>
    </row>
    <row r="15" spans="1:6" x14ac:dyDescent="0.35">
      <c r="A15" s="83"/>
      <c r="B15" s="84"/>
      <c r="C15" s="84"/>
      <c r="D15" s="84"/>
      <c r="E15" s="84"/>
      <c r="F15" s="84"/>
    </row>
    <row r="16" spans="1:6" x14ac:dyDescent="0.35">
      <c r="A16" s="83"/>
      <c r="B16" s="84"/>
      <c r="C16" s="84"/>
      <c r="D16" s="84"/>
      <c r="E16" s="84"/>
      <c r="F16" s="84"/>
    </row>
    <row r="17" spans="1:7" x14ac:dyDescent="0.35">
      <c r="A17" s="83"/>
      <c r="B17" s="84"/>
      <c r="C17" s="84"/>
      <c r="D17" s="84"/>
      <c r="E17" s="84"/>
      <c r="F17" s="84"/>
    </row>
    <row r="18" spans="1:7" x14ac:dyDescent="0.35">
      <c r="A18" s="83"/>
      <c r="B18" s="84"/>
      <c r="C18" s="84"/>
      <c r="D18" s="84"/>
      <c r="E18" s="84"/>
      <c r="F18" s="84"/>
    </row>
    <row r="19" spans="1:7" x14ac:dyDescent="0.35">
      <c r="A19" s="1" t="s">
        <v>25</v>
      </c>
      <c r="B19" s="1" t="s">
        <v>24</v>
      </c>
      <c r="C19" s="1" t="s">
        <v>22</v>
      </c>
      <c r="D19" s="1" t="s">
        <v>5</v>
      </c>
      <c r="E19" s="1" t="s">
        <v>2</v>
      </c>
      <c r="F19" s="1" t="s">
        <v>68</v>
      </c>
      <c r="G19" s="1" t="s">
        <v>28</v>
      </c>
    </row>
    <row r="20" spans="1:7" x14ac:dyDescent="0.35">
      <c r="A20" s="1" t="s">
        <v>24</v>
      </c>
      <c r="B20" s="1">
        <f>B6/$B$11</f>
        <v>0.38709677419354843</v>
      </c>
      <c r="C20" s="1">
        <f>C6/$C$11</f>
        <v>0.34285714285714286</v>
      </c>
      <c r="D20" s="1">
        <f>D6/$D$11</f>
        <v>0.35294117647058826</v>
      </c>
      <c r="E20" s="1">
        <f>E6/$E$11</f>
        <v>0.46153846153846156</v>
      </c>
      <c r="F20" s="1">
        <f>F6/$F$11</f>
        <v>0.30769230769230771</v>
      </c>
      <c r="G20" s="2">
        <f>SUM(B20:F20)/5</f>
        <v>0.37042517255040974</v>
      </c>
    </row>
    <row r="21" spans="1:7" x14ac:dyDescent="0.35">
      <c r="A21" s="1" t="s">
        <v>22</v>
      </c>
      <c r="B21" s="1">
        <f t="shared" ref="B21:B24" si="1">B7/$B$11</f>
        <v>0.19354838709677422</v>
      </c>
      <c r="C21" s="1">
        <f t="shared" ref="C21:C24" si="2">C7/$C$11</f>
        <v>0.17142857142857143</v>
      </c>
      <c r="D21" s="1">
        <f t="shared" ref="D21:D24" si="3">D7/$D$11</f>
        <v>0.23529411764705882</v>
      </c>
      <c r="E21" s="1">
        <f t="shared" ref="E21:E25" si="4">E7/$E$11</f>
        <v>0.11538461538461539</v>
      </c>
      <c r="F21" s="1">
        <f t="shared" ref="F21:F24" si="5">F7/$F$11</f>
        <v>0.23076923076923078</v>
      </c>
      <c r="G21" s="2">
        <f t="shared" ref="G21:G24" si="6">SUM(B21:F21)/5</f>
        <v>0.18928498446525013</v>
      </c>
    </row>
    <row r="22" spans="1:7" x14ac:dyDescent="0.35">
      <c r="A22" s="1" t="s">
        <v>5</v>
      </c>
      <c r="B22" s="1">
        <f t="shared" si="1"/>
        <v>0.12903225806451613</v>
      </c>
      <c r="C22" s="1">
        <f t="shared" si="2"/>
        <v>8.5714285714285715E-2</v>
      </c>
      <c r="D22" s="1">
        <f t="shared" si="3"/>
        <v>0.11764705882352941</v>
      </c>
      <c r="E22" s="1">
        <f t="shared" si="4"/>
        <v>0.11538461538461539</v>
      </c>
      <c r="F22" s="1">
        <f t="shared" si="5"/>
        <v>0.15384615384615385</v>
      </c>
      <c r="G22" s="2">
        <f t="shared" si="6"/>
        <v>0.12032487436662009</v>
      </c>
    </row>
    <row r="23" spans="1:7" x14ac:dyDescent="0.35">
      <c r="A23" s="1" t="s">
        <v>2</v>
      </c>
      <c r="B23" s="1">
        <f t="shared" si="1"/>
        <v>0.19354838709677422</v>
      </c>
      <c r="C23" s="1">
        <f t="shared" si="2"/>
        <v>0.34285714285714286</v>
      </c>
      <c r="D23" s="1">
        <f t="shared" si="3"/>
        <v>0.23529411764705882</v>
      </c>
      <c r="E23" s="1">
        <f t="shared" si="4"/>
        <v>0.23076923076923078</v>
      </c>
      <c r="F23" s="1">
        <f t="shared" si="5"/>
        <v>0.23076923076923078</v>
      </c>
      <c r="G23" s="2">
        <f t="shared" si="6"/>
        <v>0.24664762182788752</v>
      </c>
    </row>
    <row r="24" spans="1:7" x14ac:dyDescent="0.35">
      <c r="A24" s="1" t="s">
        <v>68</v>
      </c>
      <c r="B24" s="1">
        <f t="shared" si="1"/>
        <v>9.6774193548387108E-2</v>
      </c>
      <c r="C24" s="1">
        <f t="shared" si="2"/>
        <v>5.7142857142857141E-2</v>
      </c>
      <c r="D24" s="1">
        <f t="shared" si="3"/>
        <v>5.8823529411764705E-2</v>
      </c>
      <c r="E24" s="1">
        <f t="shared" si="4"/>
        <v>7.6923076923076927E-2</v>
      </c>
      <c r="F24" s="1">
        <f t="shared" si="5"/>
        <v>7.6923076923076927E-2</v>
      </c>
      <c r="G24" s="2">
        <f t="shared" si="6"/>
        <v>7.3317346789832566E-2</v>
      </c>
    </row>
    <row r="25" spans="1:7" x14ac:dyDescent="0.35">
      <c r="A25" s="6" t="s">
        <v>4</v>
      </c>
      <c r="B25" s="6">
        <f>SUM(B20:B24)</f>
        <v>1</v>
      </c>
      <c r="C25" s="1">
        <f>C11/$C$11</f>
        <v>1</v>
      </c>
      <c r="D25" s="1">
        <f>D11/$D$11</f>
        <v>1</v>
      </c>
      <c r="E25" s="1">
        <f t="shared" si="4"/>
        <v>1</v>
      </c>
      <c r="F25" s="1">
        <f>F15/$F$7</f>
        <v>0</v>
      </c>
      <c r="G25" s="1">
        <f>SUM(G20:G24)</f>
        <v>1</v>
      </c>
    </row>
    <row r="28" spans="1:7" x14ac:dyDescent="0.35">
      <c r="A28" s="73" t="s">
        <v>29</v>
      </c>
      <c r="B28" s="73"/>
    </row>
    <row r="34" spans="1:2" x14ac:dyDescent="0.35">
      <c r="A34" s="58" t="s">
        <v>106</v>
      </c>
      <c r="B34" s="76"/>
    </row>
    <row r="35" spans="1:2" x14ac:dyDescent="0.35">
      <c r="A35" s="76"/>
      <c r="B35" s="76"/>
    </row>
    <row r="36" spans="1:2" x14ac:dyDescent="0.35">
      <c r="A36" s="1" t="s">
        <v>24</v>
      </c>
      <c r="B36" s="1">
        <f>(B6*G20)+(C6*G21)+(D6*G22)+(E6*G23)+(F6*G24)</f>
        <v>1.8965343953958755</v>
      </c>
    </row>
    <row r="37" spans="1:2" x14ac:dyDescent="0.35">
      <c r="A37" s="1" t="s">
        <v>22</v>
      </c>
      <c r="B37" s="1">
        <f>(B7*G20)+(C7*G21)+(D7*G22)+(E7*G23)+(F7*G24)</f>
        <v>0.95842317075713657</v>
      </c>
    </row>
    <row r="38" spans="1:2" x14ac:dyDescent="0.35">
      <c r="A38" s="1" t="s">
        <v>5</v>
      </c>
      <c r="B38" s="1">
        <f>(B8*G20)+(C8*G21)+(D8*G22)+(E8*G23)+(F8*G24)</f>
        <v>0.60840092860965722</v>
      </c>
    </row>
    <row r="39" spans="1:2" x14ac:dyDescent="0.35">
      <c r="A39" s="1" t="s">
        <v>2</v>
      </c>
      <c r="B39" s="1">
        <f>(B9*G20)+(C9*G21)+(D9*G22)+(E9*G23)+(F9*G24)</f>
        <v>1.2710319661363305</v>
      </c>
    </row>
    <row r="40" spans="1:2" x14ac:dyDescent="0.35">
      <c r="A40" s="1" t="s">
        <v>68</v>
      </c>
      <c r="B40" s="1">
        <f>(B10*G20)+(C10*G21)+(D10*G22)+(E10*G23)+(F10*G24)</f>
        <v>0.37139694587512428</v>
      </c>
    </row>
    <row r="41" spans="1:2" x14ac:dyDescent="0.35">
      <c r="A41" s="8" t="s">
        <v>33</v>
      </c>
      <c r="B41" s="10">
        <f>SUM(B36:B40)</f>
        <v>5.1057874067741249</v>
      </c>
    </row>
    <row r="42" spans="1:2" x14ac:dyDescent="0.35">
      <c r="A42" s="8" t="s">
        <v>31</v>
      </c>
      <c r="B42" s="10">
        <f>(B41-5)/(5-1)</f>
        <v>2.6446851693531226E-2</v>
      </c>
    </row>
    <row r="43" spans="1:2" x14ac:dyDescent="0.35">
      <c r="A43" s="8" t="s">
        <v>32</v>
      </c>
      <c r="B43" s="10">
        <f>B42/1.12</f>
        <v>2.3613260440652879E-2</v>
      </c>
    </row>
  </sheetData>
  <mergeCells count="7">
    <mergeCell ref="A28:B28"/>
    <mergeCell ref="A34:B35"/>
    <mergeCell ref="A13:F14"/>
    <mergeCell ref="A15:F16"/>
    <mergeCell ref="A17:F18"/>
    <mergeCell ref="A1:F2"/>
    <mergeCell ref="A3:F4"/>
  </mergeCells>
  <pageMargins left="0.7" right="0.7" top="0.75" bottom="0.75" header="0.3" footer="0.3"/>
  <drawing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4D3C9E-2229-463E-AA9D-82EBF6A27385}">
  <dimension ref="A1:I49"/>
  <sheetViews>
    <sheetView topLeftCell="A19" zoomScale="70" zoomScaleNormal="70" workbookViewId="0">
      <selection activeCell="B41" sqref="B41"/>
    </sheetView>
  </sheetViews>
  <sheetFormatPr defaultRowHeight="14.5" x14ac:dyDescent="0.35"/>
  <cols>
    <col min="1" max="1" width="26.7265625" bestFit="1" customWidth="1"/>
    <col min="2" max="2" width="17.6328125" bestFit="1" customWidth="1"/>
    <col min="3" max="3" width="14.7265625" bestFit="1" customWidth="1"/>
    <col min="4" max="4" width="15.36328125" bestFit="1" customWidth="1"/>
    <col min="5" max="5" width="26.7265625" bestFit="1" customWidth="1"/>
    <col min="6" max="6" width="13.453125" bestFit="1" customWidth="1"/>
    <col min="7" max="7" width="16.36328125" bestFit="1" customWidth="1"/>
    <col min="8" max="8" width="19.1796875" bestFit="1" customWidth="1"/>
  </cols>
  <sheetData>
    <row r="1" spans="1:8" x14ac:dyDescent="0.35">
      <c r="A1" s="78" t="s">
        <v>113</v>
      </c>
      <c r="B1" s="79"/>
      <c r="C1" s="79"/>
      <c r="D1" s="79"/>
      <c r="E1" s="79"/>
      <c r="F1" s="79"/>
      <c r="G1" s="79"/>
      <c r="H1" s="79"/>
    </row>
    <row r="2" spans="1:8" x14ac:dyDescent="0.35">
      <c r="A2" s="78"/>
      <c r="B2" s="79"/>
      <c r="C2" s="79"/>
      <c r="D2" s="79"/>
      <c r="E2" s="79"/>
      <c r="F2" s="79"/>
      <c r="G2" s="79"/>
      <c r="H2" s="79"/>
    </row>
    <row r="3" spans="1:8" x14ac:dyDescent="0.35">
      <c r="A3" s="80" t="s">
        <v>110</v>
      </c>
      <c r="B3" s="81"/>
      <c r="C3" s="81"/>
      <c r="D3" s="81"/>
      <c r="E3" s="81"/>
      <c r="F3" s="81"/>
      <c r="G3" s="81"/>
      <c r="H3" s="81"/>
    </row>
    <row r="4" spans="1:8" x14ac:dyDescent="0.35">
      <c r="A4" s="82"/>
      <c r="B4" s="74"/>
      <c r="C4" s="74"/>
      <c r="D4" s="74"/>
      <c r="E4" s="74"/>
      <c r="F4" s="74"/>
      <c r="G4" s="74"/>
      <c r="H4" s="74"/>
    </row>
    <row r="5" spans="1:8" x14ac:dyDescent="0.35">
      <c r="A5" s="1" t="s">
        <v>25</v>
      </c>
      <c r="B5" s="1" t="s">
        <v>26</v>
      </c>
      <c r="C5" s="1" t="s">
        <v>6</v>
      </c>
      <c r="D5" s="1" t="s">
        <v>7</v>
      </c>
      <c r="E5" s="1" t="s">
        <v>8</v>
      </c>
      <c r="F5" s="1" t="s">
        <v>21</v>
      </c>
      <c r="G5" s="1" t="s">
        <v>20</v>
      </c>
      <c r="H5" s="1" t="s">
        <v>3</v>
      </c>
    </row>
    <row r="6" spans="1:8" x14ac:dyDescent="0.35">
      <c r="A6" s="1" t="s">
        <v>26</v>
      </c>
      <c r="B6" s="1">
        <v>1</v>
      </c>
      <c r="C6" s="1">
        <v>2</v>
      </c>
      <c r="D6" s="1">
        <v>1</v>
      </c>
      <c r="E6" s="1">
        <v>2</v>
      </c>
      <c r="F6" s="1">
        <v>2</v>
      </c>
      <c r="G6" s="1">
        <v>3</v>
      </c>
      <c r="H6" s="1">
        <v>4</v>
      </c>
    </row>
    <row r="7" spans="1:8" x14ac:dyDescent="0.35">
      <c r="A7" s="1" t="s">
        <v>6</v>
      </c>
      <c r="B7" s="1">
        <f>B6/C6</f>
        <v>0.5</v>
      </c>
      <c r="C7" s="1">
        <v>1</v>
      </c>
      <c r="D7" s="1">
        <v>0.5</v>
      </c>
      <c r="E7" s="1">
        <v>1</v>
      </c>
      <c r="F7" s="1">
        <v>1</v>
      </c>
      <c r="G7" s="1">
        <v>2</v>
      </c>
      <c r="H7" s="1">
        <v>2</v>
      </c>
    </row>
    <row r="8" spans="1:8" x14ac:dyDescent="0.35">
      <c r="A8" s="1" t="s">
        <v>7</v>
      </c>
      <c r="B8" s="1">
        <f>B6/D6</f>
        <v>1</v>
      </c>
      <c r="C8" s="1">
        <f>C7/D7</f>
        <v>2</v>
      </c>
      <c r="D8" s="1">
        <v>1</v>
      </c>
      <c r="E8" s="1">
        <v>2</v>
      </c>
      <c r="F8" s="1">
        <v>2</v>
      </c>
      <c r="G8" s="1">
        <v>3</v>
      </c>
      <c r="H8" s="1">
        <v>4</v>
      </c>
    </row>
    <row r="9" spans="1:8" x14ac:dyDescent="0.35">
      <c r="A9" s="1" t="s">
        <v>8</v>
      </c>
      <c r="B9" s="1">
        <f>B6/E6</f>
        <v>0.5</v>
      </c>
      <c r="C9" s="1">
        <f>C7/E7</f>
        <v>1</v>
      </c>
      <c r="D9" s="1">
        <f>D8/E8</f>
        <v>0.5</v>
      </c>
      <c r="E9" s="1">
        <v>1</v>
      </c>
      <c r="F9" s="1">
        <v>1</v>
      </c>
      <c r="G9" s="1">
        <v>2</v>
      </c>
      <c r="H9" s="1">
        <v>2</v>
      </c>
    </row>
    <row r="10" spans="1:8" x14ac:dyDescent="0.35">
      <c r="A10" s="1" t="s">
        <v>21</v>
      </c>
      <c r="B10" s="1">
        <f>B6/F6</f>
        <v>0.5</v>
      </c>
      <c r="C10" s="1">
        <f>C7/F7</f>
        <v>1</v>
      </c>
      <c r="D10" s="1">
        <f>D8/F8</f>
        <v>0.5</v>
      </c>
      <c r="E10" s="1">
        <f>E9/F9</f>
        <v>1</v>
      </c>
      <c r="F10" s="1">
        <v>1</v>
      </c>
      <c r="G10" s="1">
        <v>2</v>
      </c>
      <c r="H10" s="1">
        <v>2</v>
      </c>
    </row>
    <row r="11" spans="1:8" x14ac:dyDescent="0.35">
      <c r="A11" s="1" t="s">
        <v>20</v>
      </c>
      <c r="B11" s="1">
        <f>B6/G6</f>
        <v>0.33333333333333331</v>
      </c>
      <c r="C11" s="1">
        <f>C7/G7</f>
        <v>0.5</v>
      </c>
      <c r="D11" s="1">
        <f>F8/G8</f>
        <v>0.66666666666666663</v>
      </c>
      <c r="E11" s="1">
        <f>E9/G9</f>
        <v>0.5</v>
      </c>
      <c r="F11" s="1">
        <f>F10/G10</f>
        <v>0.5</v>
      </c>
      <c r="G11" s="1">
        <v>1</v>
      </c>
      <c r="H11" s="1">
        <v>1</v>
      </c>
    </row>
    <row r="12" spans="1:8" x14ac:dyDescent="0.35">
      <c r="A12" s="1" t="s">
        <v>3</v>
      </c>
      <c r="B12" s="1">
        <f>B6/H6</f>
        <v>0.25</v>
      </c>
      <c r="C12" s="1">
        <f>C7/H7</f>
        <v>0.5</v>
      </c>
      <c r="D12" s="1">
        <f>D8/H8</f>
        <v>0.25</v>
      </c>
      <c r="E12" s="1">
        <f>E9/H9</f>
        <v>0.5</v>
      </c>
      <c r="F12" s="1">
        <f>F10/H10</f>
        <v>0.5</v>
      </c>
      <c r="G12" s="1">
        <f>G11/H11</f>
        <v>1</v>
      </c>
      <c r="H12" s="1">
        <v>1</v>
      </c>
    </row>
    <row r="13" spans="1:8" x14ac:dyDescent="0.35">
      <c r="A13" s="6" t="s">
        <v>4</v>
      </c>
      <c r="B13" s="1">
        <f>SUM(B6:B12)</f>
        <v>4.0833333333333339</v>
      </c>
      <c r="C13" s="1">
        <f t="shared" ref="C13:H13" si="0">SUM(C6:C12)</f>
        <v>8</v>
      </c>
      <c r="D13" s="1">
        <f t="shared" si="0"/>
        <v>4.416666666666667</v>
      </c>
      <c r="E13" s="1">
        <f t="shared" si="0"/>
        <v>8</v>
      </c>
      <c r="F13" s="1">
        <f t="shared" si="0"/>
        <v>8</v>
      </c>
      <c r="G13" s="1">
        <f t="shared" si="0"/>
        <v>14</v>
      </c>
      <c r="H13" s="1">
        <f t="shared" si="0"/>
        <v>16</v>
      </c>
    </row>
    <row r="15" spans="1:8" x14ac:dyDescent="0.35">
      <c r="A15" s="80" t="s">
        <v>114</v>
      </c>
      <c r="B15" s="81"/>
      <c r="C15" s="81"/>
      <c r="D15" s="81"/>
      <c r="E15" s="81"/>
      <c r="F15" s="81"/>
      <c r="G15" s="81"/>
      <c r="H15" s="81"/>
    </row>
    <row r="16" spans="1:8" x14ac:dyDescent="0.35">
      <c r="A16" s="80"/>
      <c r="B16" s="81"/>
      <c r="C16" s="81"/>
      <c r="D16" s="81"/>
      <c r="E16" s="81"/>
      <c r="F16" s="81"/>
      <c r="G16" s="81"/>
      <c r="H16" s="81"/>
    </row>
    <row r="17" spans="1:9" x14ac:dyDescent="0.35">
      <c r="A17" s="83"/>
      <c r="B17" s="84"/>
      <c r="C17" s="84"/>
      <c r="D17" s="84"/>
      <c r="E17" s="84"/>
      <c r="F17" s="84"/>
      <c r="G17" s="84"/>
      <c r="H17" s="84"/>
    </row>
    <row r="18" spans="1:9" x14ac:dyDescent="0.35">
      <c r="A18" s="83"/>
      <c r="B18" s="84"/>
      <c r="C18" s="84"/>
      <c r="D18" s="84"/>
      <c r="E18" s="84"/>
      <c r="F18" s="84"/>
      <c r="G18" s="84"/>
      <c r="H18" s="84"/>
    </row>
    <row r="19" spans="1:9" x14ac:dyDescent="0.35">
      <c r="A19" s="83"/>
      <c r="B19" s="84"/>
      <c r="C19" s="84"/>
      <c r="D19" s="84"/>
      <c r="E19" s="84"/>
      <c r="F19" s="84"/>
      <c r="G19" s="84"/>
      <c r="H19" s="84"/>
    </row>
    <row r="20" spans="1:9" x14ac:dyDescent="0.35">
      <c r="A20" s="83"/>
      <c r="B20" s="84"/>
      <c r="C20" s="84"/>
      <c r="D20" s="84"/>
      <c r="E20" s="84"/>
      <c r="F20" s="84"/>
      <c r="G20" s="84"/>
      <c r="H20" s="84"/>
    </row>
    <row r="21" spans="1:9" x14ac:dyDescent="0.35">
      <c r="A21" s="1" t="s">
        <v>25</v>
      </c>
      <c r="B21" s="1" t="s">
        <v>26</v>
      </c>
      <c r="C21" s="1" t="s">
        <v>6</v>
      </c>
      <c r="D21" s="1" t="s">
        <v>7</v>
      </c>
      <c r="E21" s="1" t="s">
        <v>8</v>
      </c>
      <c r="F21" s="1" t="s">
        <v>21</v>
      </c>
      <c r="G21" s="1" t="s">
        <v>20</v>
      </c>
      <c r="H21" s="1" t="s">
        <v>3</v>
      </c>
      <c r="I21" s="6" t="s">
        <v>28</v>
      </c>
    </row>
    <row r="22" spans="1:9" x14ac:dyDescent="0.35">
      <c r="A22" s="1" t="s">
        <v>26</v>
      </c>
      <c r="B22" s="1">
        <f>B6/$B$13</f>
        <v>0.24489795918367344</v>
      </c>
      <c r="C22" s="1">
        <f>C6/$C$13</f>
        <v>0.25</v>
      </c>
      <c r="D22" s="1">
        <f>D6/$D$13</f>
        <v>0.22641509433962262</v>
      </c>
      <c r="E22" s="1">
        <f>E6/$E$13</f>
        <v>0.25</v>
      </c>
      <c r="F22" s="1">
        <f>F6/$F$13</f>
        <v>0.25</v>
      </c>
      <c r="G22" s="1">
        <f>G6/$G$13</f>
        <v>0.21428571428571427</v>
      </c>
      <c r="H22" s="1">
        <f>H6/$H$13</f>
        <v>0.25</v>
      </c>
      <c r="I22" s="2">
        <f>SUM(B22:H22)/7</f>
        <v>0.24079982397271574</v>
      </c>
    </row>
    <row r="23" spans="1:9" x14ac:dyDescent="0.35">
      <c r="A23" s="1" t="s">
        <v>6</v>
      </c>
      <c r="B23" s="1">
        <f t="shared" ref="B23:B28" si="1">B7/$B$13</f>
        <v>0.12244897959183672</v>
      </c>
      <c r="C23" s="1">
        <f t="shared" ref="C23:H28" si="2">C7/$C$13</f>
        <v>0.125</v>
      </c>
      <c r="D23" s="1">
        <f t="shared" ref="D23:D28" si="3">D7/$D$13</f>
        <v>0.11320754716981131</v>
      </c>
      <c r="E23" s="1">
        <f t="shared" ref="E23:E28" si="4">E7/$E$13</f>
        <v>0.125</v>
      </c>
      <c r="F23" s="1">
        <f t="shared" ref="F23:F28" si="5">F7/$F$13</f>
        <v>0.125</v>
      </c>
      <c r="G23" s="1">
        <f t="shared" ref="G23:G28" si="6">G7/$G$13</f>
        <v>0.14285714285714285</v>
      </c>
      <c r="H23" s="1">
        <f t="shared" ref="H23:H28" si="7">H7/$H$13</f>
        <v>0.125</v>
      </c>
      <c r="I23" s="2">
        <f t="shared" ref="I23:I29" si="8">SUM(B23:H23)/7</f>
        <v>0.12550195280268439</v>
      </c>
    </row>
    <row r="24" spans="1:9" x14ac:dyDescent="0.35">
      <c r="A24" s="1" t="s">
        <v>7</v>
      </c>
      <c r="B24" s="1">
        <f t="shared" si="1"/>
        <v>0.24489795918367344</v>
      </c>
      <c r="C24" s="1">
        <f t="shared" si="2"/>
        <v>0.25</v>
      </c>
      <c r="D24" s="1">
        <f t="shared" si="3"/>
        <v>0.22641509433962262</v>
      </c>
      <c r="E24" s="1">
        <f t="shared" si="4"/>
        <v>0.25</v>
      </c>
      <c r="F24" s="1">
        <f t="shared" si="5"/>
        <v>0.25</v>
      </c>
      <c r="G24" s="1">
        <f t="shared" si="6"/>
        <v>0.21428571428571427</v>
      </c>
      <c r="H24" s="1">
        <f t="shared" si="7"/>
        <v>0.25</v>
      </c>
      <c r="I24" s="2">
        <f t="shared" si="8"/>
        <v>0.24079982397271574</v>
      </c>
    </row>
    <row r="25" spans="1:9" x14ac:dyDescent="0.35">
      <c r="A25" s="1" t="s">
        <v>8</v>
      </c>
      <c r="B25" s="1">
        <f t="shared" si="1"/>
        <v>0.12244897959183672</v>
      </c>
      <c r="C25" s="1">
        <f t="shared" si="2"/>
        <v>0.125</v>
      </c>
      <c r="D25" s="1">
        <f t="shared" si="3"/>
        <v>0.11320754716981131</v>
      </c>
      <c r="E25" s="1">
        <f t="shared" si="4"/>
        <v>0.125</v>
      </c>
      <c r="F25" s="1">
        <f t="shared" si="5"/>
        <v>0.125</v>
      </c>
      <c r="G25" s="1">
        <f t="shared" si="6"/>
        <v>0.14285714285714285</v>
      </c>
      <c r="H25" s="1">
        <f t="shared" si="7"/>
        <v>0.125</v>
      </c>
      <c r="I25" s="2">
        <f t="shared" si="8"/>
        <v>0.12550195280268439</v>
      </c>
    </row>
    <row r="26" spans="1:9" x14ac:dyDescent="0.35">
      <c r="A26" s="1" t="s">
        <v>21</v>
      </c>
      <c r="B26" s="1">
        <f t="shared" si="1"/>
        <v>0.12244897959183672</v>
      </c>
      <c r="C26" s="1">
        <f t="shared" si="2"/>
        <v>0.125</v>
      </c>
      <c r="D26" s="1">
        <f t="shared" si="3"/>
        <v>0.11320754716981131</v>
      </c>
      <c r="E26" s="1">
        <f t="shared" si="4"/>
        <v>0.125</v>
      </c>
      <c r="F26" s="1">
        <f t="shared" si="5"/>
        <v>0.125</v>
      </c>
      <c r="G26" s="1">
        <f t="shared" si="6"/>
        <v>0.14285714285714285</v>
      </c>
      <c r="H26" s="1">
        <f t="shared" si="7"/>
        <v>0.125</v>
      </c>
      <c r="I26" s="2">
        <f t="shared" si="8"/>
        <v>0.12550195280268439</v>
      </c>
    </row>
    <row r="27" spans="1:9" x14ac:dyDescent="0.35">
      <c r="A27" s="1" t="s">
        <v>20</v>
      </c>
      <c r="B27" s="1">
        <f t="shared" si="1"/>
        <v>8.1632653061224469E-2</v>
      </c>
      <c r="C27" s="1">
        <f t="shared" si="2"/>
        <v>6.25E-2</v>
      </c>
      <c r="D27" s="1">
        <f t="shared" si="3"/>
        <v>0.15094339622641509</v>
      </c>
      <c r="E27" s="1">
        <f t="shared" si="4"/>
        <v>6.25E-2</v>
      </c>
      <c r="F27" s="1">
        <f t="shared" si="5"/>
        <v>6.25E-2</v>
      </c>
      <c r="G27" s="1">
        <f t="shared" si="6"/>
        <v>7.1428571428571425E-2</v>
      </c>
      <c r="H27" s="1">
        <f t="shared" si="7"/>
        <v>6.25E-2</v>
      </c>
      <c r="I27" s="2">
        <f t="shared" si="8"/>
        <v>7.914351724517299E-2</v>
      </c>
    </row>
    <row r="28" spans="1:9" x14ac:dyDescent="0.35">
      <c r="A28" s="1" t="s">
        <v>3</v>
      </c>
      <c r="B28" s="1">
        <f t="shared" si="1"/>
        <v>6.1224489795918359E-2</v>
      </c>
      <c r="C28" s="1">
        <f t="shared" si="2"/>
        <v>6.25E-2</v>
      </c>
      <c r="D28" s="1">
        <f t="shared" si="3"/>
        <v>5.6603773584905655E-2</v>
      </c>
      <c r="E28" s="1">
        <f t="shared" si="4"/>
        <v>6.25E-2</v>
      </c>
      <c r="F28" s="1">
        <f t="shared" si="5"/>
        <v>6.25E-2</v>
      </c>
      <c r="G28" s="1">
        <f t="shared" si="6"/>
        <v>7.1428571428571425E-2</v>
      </c>
      <c r="H28" s="1">
        <f t="shared" si="7"/>
        <v>6.25E-2</v>
      </c>
      <c r="I28" s="2">
        <f t="shared" si="8"/>
        <v>6.2750976401342196E-2</v>
      </c>
    </row>
    <row r="29" spans="1:9" x14ac:dyDescent="0.35">
      <c r="A29" s="6" t="s">
        <v>4</v>
      </c>
      <c r="B29" s="6">
        <f>SUM(B22:B28)</f>
        <v>0.99999999999999989</v>
      </c>
      <c r="C29" s="6">
        <f t="shared" ref="C29:H29" si="9">SUM(C22:C28)</f>
        <v>1</v>
      </c>
      <c r="D29" s="6">
        <f t="shared" si="9"/>
        <v>0.99999999999999989</v>
      </c>
      <c r="E29" s="6">
        <f t="shared" si="9"/>
        <v>1</v>
      </c>
      <c r="F29" s="6">
        <f t="shared" si="9"/>
        <v>1</v>
      </c>
      <c r="G29" s="6">
        <f t="shared" si="9"/>
        <v>0.99999999999999978</v>
      </c>
      <c r="H29" s="6">
        <f t="shared" si="9"/>
        <v>1</v>
      </c>
      <c r="I29" s="1">
        <f t="shared" si="8"/>
        <v>1</v>
      </c>
    </row>
    <row r="32" spans="1:9" x14ac:dyDescent="0.35">
      <c r="A32" s="73" t="s">
        <v>29</v>
      </c>
      <c r="B32" s="73"/>
    </row>
    <row r="38" spans="1:2" x14ac:dyDescent="0.35">
      <c r="A38" s="58" t="s">
        <v>106</v>
      </c>
      <c r="B38" s="76"/>
    </row>
    <row r="39" spans="1:2" x14ac:dyDescent="0.35">
      <c r="A39" s="76"/>
      <c r="B39" s="76"/>
    </row>
    <row r="40" spans="1:2" x14ac:dyDescent="0.35">
      <c r="A40" s="1" t="s">
        <v>26</v>
      </c>
      <c r="B40" s="1">
        <f>(B6*I22)+(C6*I23)+(D6*I24)+(E6*I25)+(F6*I26)+(G6*I27)+(H6*I28)</f>
        <v>1.7230458221024256</v>
      </c>
    </row>
    <row r="41" spans="1:2" x14ac:dyDescent="0.35">
      <c r="A41" s="1" t="s">
        <v>6</v>
      </c>
      <c r="B41" s="1">
        <f>(B7*I22)+(C7*I23)+(D7*I24)+(E7*I25)+(F7*I26)+(G7*I27)+(H7*I28)</f>
        <v>0.90109466967379925</v>
      </c>
    </row>
    <row r="42" spans="1:2" x14ac:dyDescent="0.35">
      <c r="A42" s="1" t="s">
        <v>7</v>
      </c>
      <c r="B42" s="1">
        <f>(B8*I22)+(C8*I23)+(D8*I24)+(E8*I25)+(F8*I26)+(G8*I27)+(H8*I28)</f>
        <v>1.7230458221024256</v>
      </c>
    </row>
    <row r="43" spans="1:2" x14ac:dyDescent="0.35">
      <c r="A43" s="1" t="s">
        <v>8</v>
      </c>
      <c r="B43" s="1">
        <f>(B9*I25)+(C9*I26)+(D9*I27)+(E9*I28)+(F9*I29)+(G9*I30)+(H9*I31)</f>
        <v>1.2905756642279553</v>
      </c>
    </row>
    <row r="44" spans="1:2" x14ac:dyDescent="0.35">
      <c r="A44" s="1" t="s">
        <v>21</v>
      </c>
      <c r="B44" s="1">
        <f>(B10*I22)+(C10*I23)+(D10*I24)+(E10*I25)+(F10*I26)+(G10*I27)+(H10*I28)</f>
        <v>0.90109466967379925</v>
      </c>
    </row>
    <row r="45" spans="1:2" x14ac:dyDescent="0.35">
      <c r="A45" s="1" t="s">
        <v>20</v>
      </c>
      <c r="B45" s="1">
        <f>(B11*I22)+(C11*I23)+(D11*I24)+(E11*I25)+(F11*I26)+(G11*I27)+(H11*I28)</f>
        <v>0.57094724682325748</v>
      </c>
    </row>
    <row r="46" spans="1:2" x14ac:dyDescent="0.35">
      <c r="A46" s="1" t="s">
        <v>3</v>
      </c>
      <c r="B46" s="1">
        <f>(B12*I22)+(C12*I23)+(D12*I24)+(E12*I25)+(F12*I26)+(G12*I27)+(H12*I28)</f>
        <v>0.45054733483689963</v>
      </c>
    </row>
    <row r="47" spans="1:2" x14ac:dyDescent="0.35">
      <c r="A47" s="8" t="s">
        <v>33</v>
      </c>
      <c r="B47" s="10">
        <f>SUM(B40:B46)</f>
        <v>7.5603512294405615</v>
      </c>
    </row>
    <row r="48" spans="1:2" x14ac:dyDescent="0.35">
      <c r="A48" s="8" t="s">
        <v>31</v>
      </c>
      <c r="B48" s="10">
        <f>(B47-7)/(7-1)</f>
        <v>9.3391871573426918E-2</v>
      </c>
    </row>
    <row r="49" spans="1:2" x14ac:dyDescent="0.35">
      <c r="A49" s="8" t="s">
        <v>32</v>
      </c>
      <c r="B49" s="10">
        <f>B48/1.32</f>
        <v>7.0751417858656754E-2</v>
      </c>
    </row>
  </sheetData>
  <mergeCells count="7">
    <mergeCell ref="A15:H16"/>
    <mergeCell ref="A17:H18"/>
    <mergeCell ref="A19:H20"/>
    <mergeCell ref="A32:B32"/>
    <mergeCell ref="A38:B39"/>
    <mergeCell ref="A1:H2"/>
    <mergeCell ref="A3:H4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52442AB-97CE-40B5-BDE0-348B70A256E6}">
  <dimension ref="A1:E37"/>
  <sheetViews>
    <sheetView topLeftCell="A6" zoomScale="70" zoomScaleNormal="70" workbookViewId="0">
      <selection activeCell="B34" sqref="B34"/>
    </sheetView>
  </sheetViews>
  <sheetFormatPr defaultRowHeight="14.5" x14ac:dyDescent="0.35"/>
  <cols>
    <col min="1" max="1" width="25.36328125" bestFit="1" customWidth="1"/>
    <col min="2" max="2" width="16.1796875" customWidth="1"/>
    <col min="3" max="3" width="25.36328125" bestFit="1" customWidth="1"/>
    <col min="4" max="4" width="24.26953125" bestFit="1" customWidth="1"/>
  </cols>
  <sheetData>
    <row r="1" spans="1:5" x14ac:dyDescent="0.35">
      <c r="A1" s="77" t="s">
        <v>115</v>
      </c>
      <c r="B1" s="77"/>
      <c r="C1" s="77"/>
      <c r="D1" s="77"/>
    </row>
    <row r="2" spans="1:5" x14ac:dyDescent="0.35">
      <c r="A2" s="77"/>
      <c r="B2" s="77"/>
      <c r="C2" s="77"/>
      <c r="D2" s="77"/>
    </row>
    <row r="3" spans="1:5" x14ac:dyDescent="0.35">
      <c r="A3" s="75" t="s">
        <v>107</v>
      </c>
      <c r="B3" s="75"/>
      <c r="C3" s="75"/>
      <c r="D3" s="75"/>
    </row>
    <row r="4" spans="1:5" x14ac:dyDescent="0.35">
      <c r="A4" s="75"/>
      <c r="B4" s="75"/>
      <c r="C4" s="75"/>
      <c r="D4" s="75"/>
    </row>
    <row r="5" spans="1:5" ht="29" x14ac:dyDescent="0.35">
      <c r="A5" s="1" t="s">
        <v>25</v>
      </c>
      <c r="B5" s="4" t="s">
        <v>27</v>
      </c>
      <c r="C5" s="1" t="s">
        <v>10</v>
      </c>
      <c r="D5" s="1" t="s">
        <v>23</v>
      </c>
    </row>
    <row r="6" spans="1:5" x14ac:dyDescent="0.35">
      <c r="A6" s="5" t="s">
        <v>27</v>
      </c>
      <c r="B6" s="1">
        <v>1</v>
      </c>
      <c r="C6" s="1">
        <v>2</v>
      </c>
      <c r="D6" s="1">
        <v>2</v>
      </c>
    </row>
    <row r="7" spans="1:5" x14ac:dyDescent="0.35">
      <c r="A7" s="1" t="s">
        <v>10</v>
      </c>
      <c r="B7" s="1">
        <f>B6/C6</f>
        <v>0.5</v>
      </c>
      <c r="C7" s="1">
        <v>1</v>
      </c>
      <c r="D7" s="1">
        <v>1</v>
      </c>
    </row>
    <row r="8" spans="1:5" x14ac:dyDescent="0.35">
      <c r="A8" s="1" t="s">
        <v>23</v>
      </c>
      <c r="B8" s="1">
        <f>B6/D6</f>
        <v>0.5</v>
      </c>
      <c r="C8" s="1">
        <f>C7/D7</f>
        <v>1</v>
      </c>
      <c r="D8" s="1">
        <v>1</v>
      </c>
    </row>
    <row r="9" spans="1:5" x14ac:dyDescent="0.35">
      <c r="A9" s="6" t="s">
        <v>4</v>
      </c>
      <c r="B9" s="1">
        <f>SUM(B6:B8)</f>
        <v>2</v>
      </c>
      <c r="C9" s="1">
        <f>SUM(C6:C8)</f>
        <v>4</v>
      </c>
      <c r="D9" s="1">
        <f>SUM(D6:D8)</f>
        <v>4</v>
      </c>
    </row>
    <row r="11" spans="1:5" x14ac:dyDescent="0.35">
      <c r="A11" s="75" t="s">
        <v>116</v>
      </c>
      <c r="B11" s="75"/>
      <c r="C11" s="75"/>
      <c r="D11" s="75"/>
      <c r="E11" s="75"/>
    </row>
    <row r="12" spans="1:5" x14ac:dyDescent="0.35">
      <c r="A12" s="75"/>
      <c r="B12" s="75"/>
      <c r="C12" s="75"/>
      <c r="D12" s="75"/>
      <c r="E12" s="75"/>
    </row>
    <row r="13" spans="1:5" x14ac:dyDescent="0.35">
      <c r="A13" s="76"/>
      <c r="B13" s="76"/>
      <c r="C13" s="76"/>
      <c r="D13" s="76"/>
      <c r="E13" s="76"/>
    </row>
    <row r="14" spans="1:5" x14ac:dyDescent="0.35">
      <c r="A14" s="76"/>
      <c r="B14" s="76"/>
      <c r="C14" s="76"/>
      <c r="D14" s="76"/>
      <c r="E14" s="76"/>
    </row>
    <row r="15" spans="1:5" x14ac:dyDescent="0.35">
      <c r="A15" s="76"/>
      <c r="B15" s="76"/>
      <c r="C15" s="76"/>
      <c r="D15" s="76"/>
      <c r="E15" s="76"/>
    </row>
    <row r="16" spans="1:5" x14ac:dyDescent="0.35">
      <c r="A16" s="76"/>
      <c r="B16" s="76"/>
      <c r="C16" s="76"/>
      <c r="D16" s="76"/>
      <c r="E16" s="76"/>
    </row>
    <row r="17" spans="1:5" x14ac:dyDescent="0.35">
      <c r="A17" s="11" t="s">
        <v>30</v>
      </c>
      <c r="B17" s="1"/>
      <c r="C17" s="1"/>
      <c r="D17" s="1"/>
      <c r="E17" s="1"/>
    </row>
    <row r="18" spans="1:5" ht="29" x14ac:dyDescent="0.35">
      <c r="A18" s="1" t="s">
        <v>25</v>
      </c>
      <c r="B18" s="4" t="s">
        <v>27</v>
      </c>
      <c r="C18" s="1" t="s">
        <v>10</v>
      </c>
      <c r="D18" s="1" t="s">
        <v>23</v>
      </c>
      <c r="E18" s="6" t="s">
        <v>28</v>
      </c>
    </row>
    <row r="19" spans="1:5" x14ac:dyDescent="0.35">
      <c r="A19" s="5" t="s">
        <v>27</v>
      </c>
      <c r="B19" s="1">
        <f>B6/$B$9</f>
        <v>0.5</v>
      </c>
      <c r="C19" s="1">
        <f>C6/$C$9</f>
        <v>0.5</v>
      </c>
      <c r="D19" s="1">
        <f>D6/$D$9</f>
        <v>0.5</v>
      </c>
      <c r="E19" s="2">
        <f>SUM(B19:D19)/3</f>
        <v>0.5</v>
      </c>
    </row>
    <row r="20" spans="1:5" x14ac:dyDescent="0.35">
      <c r="A20" s="1" t="s">
        <v>10</v>
      </c>
      <c r="B20" s="1">
        <f t="shared" ref="B20:B21" si="0">B7/$B$9</f>
        <v>0.25</v>
      </c>
      <c r="C20" s="1">
        <f t="shared" ref="C20:C21" si="1">C7/$C$9</f>
        <v>0.25</v>
      </c>
      <c r="D20" s="1">
        <f t="shared" ref="D20:D21" si="2">D7/$D$9</f>
        <v>0.25</v>
      </c>
      <c r="E20" s="2">
        <f t="shared" ref="E20:E22" si="3">SUM(B20:D20)/3</f>
        <v>0.25</v>
      </c>
    </row>
    <row r="21" spans="1:5" x14ac:dyDescent="0.35">
      <c r="A21" s="1" t="s">
        <v>23</v>
      </c>
      <c r="B21" s="1">
        <f t="shared" si="0"/>
        <v>0.25</v>
      </c>
      <c r="C21" s="1">
        <f t="shared" si="1"/>
        <v>0.25</v>
      </c>
      <c r="D21" s="1">
        <f t="shared" si="2"/>
        <v>0.25</v>
      </c>
      <c r="E21" s="2">
        <f t="shared" si="3"/>
        <v>0.25</v>
      </c>
    </row>
    <row r="22" spans="1:5" x14ac:dyDescent="0.35">
      <c r="A22" s="6" t="s">
        <v>4</v>
      </c>
      <c r="B22" s="1">
        <f>SUM(B19:B21)</f>
        <v>1</v>
      </c>
      <c r="C22" s="1">
        <f t="shared" ref="C22:D22" si="4">SUM(C19:C21)</f>
        <v>1</v>
      </c>
      <c r="D22" s="1">
        <f t="shared" si="4"/>
        <v>1</v>
      </c>
      <c r="E22" s="1">
        <f t="shared" si="3"/>
        <v>1</v>
      </c>
    </row>
    <row r="24" spans="1:5" x14ac:dyDescent="0.35">
      <c r="A24" s="73" t="s">
        <v>29</v>
      </c>
      <c r="B24" s="73"/>
    </row>
    <row r="30" spans="1:5" x14ac:dyDescent="0.35">
      <c r="A30" s="58" t="s">
        <v>106</v>
      </c>
      <c r="B30" s="76"/>
    </row>
    <row r="31" spans="1:5" x14ac:dyDescent="0.35">
      <c r="A31" s="76"/>
      <c r="B31" s="76"/>
    </row>
    <row r="32" spans="1:5" x14ac:dyDescent="0.35">
      <c r="A32" s="5" t="s">
        <v>27</v>
      </c>
      <c r="B32" s="1">
        <f>(B6*E19)+(C6*E20)+(D6*E21)</f>
        <v>1.5</v>
      </c>
    </row>
    <row r="33" spans="1:2" x14ac:dyDescent="0.35">
      <c r="A33" s="1" t="s">
        <v>10</v>
      </c>
      <c r="B33" s="1">
        <f>(B7*E19)+(C7*E20)+(D7*E21)</f>
        <v>0.75</v>
      </c>
    </row>
    <row r="34" spans="1:2" x14ac:dyDescent="0.35">
      <c r="A34" s="1" t="s">
        <v>23</v>
      </c>
      <c r="B34" s="1">
        <f>(B8*E19)+(C8*E20)+(D8*E21)</f>
        <v>0.75</v>
      </c>
    </row>
    <row r="35" spans="1:2" x14ac:dyDescent="0.35">
      <c r="A35" s="8" t="s">
        <v>33</v>
      </c>
      <c r="B35" s="10">
        <f>SUM(B32:B34)</f>
        <v>3</v>
      </c>
    </row>
    <row r="36" spans="1:2" x14ac:dyDescent="0.35">
      <c r="A36" s="8" t="s">
        <v>31</v>
      </c>
      <c r="B36" s="10">
        <f>(B35-3)/(3-1)</f>
        <v>0</v>
      </c>
    </row>
    <row r="37" spans="1:2" x14ac:dyDescent="0.35">
      <c r="A37" s="8" t="s">
        <v>32</v>
      </c>
      <c r="B37" s="10">
        <f>B36/1.32</f>
        <v>0</v>
      </c>
    </row>
  </sheetData>
  <mergeCells count="7">
    <mergeCell ref="A30:B31"/>
    <mergeCell ref="A1:D2"/>
    <mergeCell ref="A3:D4"/>
    <mergeCell ref="A11:E12"/>
    <mergeCell ref="A13:E14"/>
    <mergeCell ref="A15:E16"/>
    <mergeCell ref="A24:B24"/>
  </mergeCells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1D99DEA-EB2A-4CB8-96DB-3FC96E71DA5E}">
  <dimension ref="A1"/>
  <sheetViews>
    <sheetView tabSelected="1" topLeftCell="B1" zoomScale="50" zoomScaleNormal="50" workbookViewId="0">
      <selection activeCell="AL15" sqref="AL15"/>
    </sheetView>
  </sheetViews>
  <sheetFormatPr defaultRowHeight="14.5" x14ac:dyDescent="0.35"/>
  <sheetData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67D4C81-C5A9-4686-A19A-04EEE38F0724}">
  <dimension ref="A1:AZ66"/>
  <sheetViews>
    <sheetView topLeftCell="C32" zoomScale="60" zoomScaleNormal="60" workbookViewId="0">
      <selection activeCell="F38" sqref="F38"/>
    </sheetView>
  </sheetViews>
  <sheetFormatPr defaultRowHeight="14.5" x14ac:dyDescent="0.35"/>
  <cols>
    <col min="1" max="1" width="22.36328125" customWidth="1"/>
    <col min="2" max="2" width="34.6328125" customWidth="1"/>
    <col min="3" max="3" width="142" customWidth="1"/>
    <col min="4" max="4" width="113.90625" customWidth="1"/>
    <col min="5" max="5" width="12" customWidth="1"/>
    <col min="6" max="6" width="11.54296875" customWidth="1"/>
    <col min="7" max="7" width="16.36328125" customWidth="1"/>
    <col min="8" max="8" width="89.7265625" customWidth="1"/>
    <col min="9" max="9" width="14.453125" customWidth="1"/>
    <col min="10" max="10" width="13.08984375" customWidth="1"/>
    <col min="11" max="11" width="12.90625" customWidth="1"/>
    <col min="12" max="12" width="13.08984375" customWidth="1"/>
    <col min="13" max="13" width="17.453125" customWidth="1"/>
    <col min="14" max="14" width="11.90625" customWidth="1"/>
    <col min="15" max="15" width="12.6328125" customWidth="1"/>
    <col min="16" max="16" width="13.36328125" customWidth="1"/>
    <col min="17" max="17" width="12.6328125" customWidth="1"/>
    <col min="18" max="18" width="11.26953125" customWidth="1"/>
    <col min="19" max="19" width="12.1796875" customWidth="1"/>
    <col min="20" max="20" width="13.54296875" customWidth="1"/>
    <col min="21" max="21" width="13.08984375" customWidth="1"/>
    <col min="22" max="22" width="12.6328125" customWidth="1"/>
    <col min="23" max="23" width="11.7265625" customWidth="1"/>
    <col min="24" max="24" width="11.26953125" customWidth="1"/>
    <col min="25" max="25" width="13.08984375" customWidth="1"/>
    <col min="26" max="26" width="12.1796875" customWidth="1"/>
    <col min="27" max="27" width="11.90625" customWidth="1"/>
    <col min="28" max="28" width="32.453125" customWidth="1"/>
    <col min="29" max="29" width="15.54296875" customWidth="1"/>
    <col min="30" max="30" width="13.54296875" customWidth="1"/>
    <col min="31" max="31" width="9.90625" customWidth="1"/>
    <col min="32" max="32" width="10.08984375" customWidth="1"/>
    <col min="33" max="33" width="10.36328125" customWidth="1"/>
    <col min="34" max="34" width="10.08984375" customWidth="1"/>
    <col min="35" max="35" width="11" customWidth="1"/>
    <col min="36" max="36" width="11.26953125" customWidth="1"/>
    <col min="37" max="37" width="9.90625" customWidth="1"/>
    <col min="38" max="38" width="13.36328125" customWidth="1"/>
    <col min="39" max="39" width="10.81640625" customWidth="1"/>
    <col min="40" max="40" width="11.7265625" customWidth="1"/>
    <col min="42" max="42" width="17.81640625" customWidth="1"/>
    <col min="43" max="43" width="11.453125" customWidth="1"/>
    <col min="44" max="44" width="12.54296875" customWidth="1"/>
    <col min="50" max="50" width="14.90625" customWidth="1"/>
    <col min="51" max="51" width="10.36328125" customWidth="1"/>
    <col min="52" max="52" width="12.36328125" customWidth="1"/>
  </cols>
  <sheetData>
    <row r="1" spans="1:52" ht="18.5" x14ac:dyDescent="0.45">
      <c r="A1" s="39" t="s">
        <v>35</v>
      </c>
      <c r="B1" s="39" t="s">
        <v>36</v>
      </c>
      <c r="C1" s="39" t="s">
        <v>37</v>
      </c>
      <c r="D1" s="39" t="s">
        <v>11</v>
      </c>
      <c r="E1" s="64" t="s">
        <v>38</v>
      </c>
      <c r="F1" s="64"/>
      <c r="G1" s="64"/>
      <c r="H1" s="39" t="s">
        <v>11</v>
      </c>
      <c r="I1" s="12" t="s">
        <v>39</v>
      </c>
      <c r="J1" s="12" t="s">
        <v>40</v>
      </c>
      <c r="K1" s="12" t="s">
        <v>41</v>
      </c>
      <c r="L1" s="12" t="s">
        <v>42</v>
      </c>
      <c r="M1" s="12" t="s">
        <v>43</v>
      </c>
      <c r="N1" s="12" t="s">
        <v>44</v>
      </c>
      <c r="O1" s="12" t="s">
        <v>45</v>
      </c>
      <c r="P1" s="12" t="s">
        <v>46</v>
      </c>
      <c r="Q1" s="12" t="s">
        <v>47</v>
      </c>
      <c r="R1" s="12" t="s">
        <v>48</v>
      </c>
      <c r="S1" s="12" t="s">
        <v>49</v>
      </c>
      <c r="T1" s="12" t="s">
        <v>50</v>
      </c>
      <c r="U1" s="12" t="s">
        <v>51</v>
      </c>
      <c r="V1" s="12" t="s">
        <v>52</v>
      </c>
      <c r="W1" s="12" t="s">
        <v>53</v>
      </c>
      <c r="X1" s="12" t="s">
        <v>54</v>
      </c>
      <c r="Y1" s="12" t="s">
        <v>55</v>
      </c>
      <c r="Z1" s="12" t="s">
        <v>56</v>
      </c>
      <c r="AA1" s="12" t="s">
        <v>57</v>
      </c>
      <c r="AX1" s="45" t="s">
        <v>100</v>
      </c>
      <c r="AY1" s="45" t="s">
        <v>101</v>
      </c>
      <c r="AZ1" s="45" t="s">
        <v>102</v>
      </c>
    </row>
    <row r="2" spans="1:52" ht="18.5" x14ac:dyDescent="0.45">
      <c r="A2" s="39"/>
      <c r="B2" s="39"/>
      <c r="C2" s="39"/>
      <c r="D2" s="39"/>
      <c r="E2" s="39"/>
      <c r="F2" s="39"/>
      <c r="G2" s="39"/>
      <c r="H2" s="39"/>
      <c r="I2" s="13" t="s">
        <v>58</v>
      </c>
      <c r="J2" s="13" t="s">
        <v>58</v>
      </c>
      <c r="K2" s="13" t="s">
        <v>58</v>
      </c>
      <c r="L2" s="13" t="s">
        <v>58</v>
      </c>
      <c r="M2" s="13" t="s">
        <v>58</v>
      </c>
      <c r="N2" s="13" t="s">
        <v>58</v>
      </c>
      <c r="O2" s="13" t="s">
        <v>58</v>
      </c>
      <c r="P2" s="13" t="s">
        <v>58</v>
      </c>
      <c r="Q2" s="13" t="s">
        <v>58</v>
      </c>
      <c r="R2" s="13" t="s">
        <v>58</v>
      </c>
      <c r="S2" s="13" t="s">
        <v>58</v>
      </c>
      <c r="T2" s="13" t="s">
        <v>58</v>
      </c>
      <c r="U2" s="13" t="s">
        <v>58</v>
      </c>
      <c r="V2" s="13" t="s">
        <v>58</v>
      </c>
      <c r="W2" s="13" t="s">
        <v>58</v>
      </c>
      <c r="X2" s="13" t="s">
        <v>58</v>
      </c>
      <c r="Y2" s="13" t="s">
        <v>58</v>
      </c>
      <c r="Z2" s="13" t="s">
        <v>58</v>
      </c>
      <c r="AA2" s="13" t="s">
        <v>58</v>
      </c>
      <c r="AX2" s="49" t="s">
        <v>39</v>
      </c>
      <c r="AY2">
        <v>3.7800000000000007</v>
      </c>
      <c r="AZ2">
        <v>1</v>
      </c>
    </row>
    <row r="3" spans="1:52" x14ac:dyDescent="0.35">
      <c r="A3" s="65" t="s">
        <v>59</v>
      </c>
      <c r="B3" s="67" t="s">
        <v>60</v>
      </c>
      <c r="C3" s="14" t="s">
        <v>61</v>
      </c>
      <c r="D3" s="14" t="s">
        <v>62</v>
      </c>
      <c r="E3" s="68">
        <v>50</v>
      </c>
      <c r="F3" s="34">
        <v>37</v>
      </c>
      <c r="G3" s="34">
        <f>($E$3*F3)/100</f>
        <v>18.5</v>
      </c>
      <c r="H3" s="17" t="s">
        <v>85</v>
      </c>
      <c r="I3" s="15">
        <v>3</v>
      </c>
      <c r="J3" s="15">
        <v>3</v>
      </c>
      <c r="K3" s="15">
        <v>3</v>
      </c>
      <c r="L3" s="15">
        <v>1</v>
      </c>
      <c r="M3" s="15">
        <v>1</v>
      </c>
      <c r="N3" s="15">
        <v>1</v>
      </c>
      <c r="O3" s="15">
        <v>1</v>
      </c>
      <c r="P3" s="15">
        <v>3</v>
      </c>
      <c r="Q3" s="15">
        <v>1</v>
      </c>
      <c r="R3" s="15">
        <v>1</v>
      </c>
      <c r="S3" s="15">
        <v>1</v>
      </c>
      <c r="T3" s="15">
        <v>1</v>
      </c>
      <c r="U3" s="15">
        <v>1</v>
      </c>
      <c r="V3" s="15">
        <v>1</v>
      </c>
      <c r="W3" s="15">
        <v>1</v>
      </c>
      <c r="X3" s="15">
        <v>1</v>
      </c>
      <c r="Y3" s="15">
        <v>1</v>
      </c>
      <c r="Z3" s="15">
        <v>1</v>
      </c>
      <c r="AA3" s="15">
        <v>1</v>
      </c>
      <c r="AX3" t="s">
        <v>46</v>
      </c>
      <c r="AY3">
        <v>3.5350000000000001</v>
      </c>
      <c r="AZ3">
        <f>1+AZ2</f>
        <v>2</v>
      </c>
    </row>
    <row r="4" spans="1:52" x14ac:dyDescent="0.35">
      <c r="A4" s="66"/>
      <c r="B4" s="67"/>
      <c r="C4" s="30" t="s">
        <v>63</v>
      </c>
      <c r="D4" s="16" t="s">
        <v>64</v>
      </c>
      <c r="E4" s="68"/>
      <c r="F4" s="34">
        <v>19</v>
      </c>
      <c r="G4" s="34">
        <f>($E$3*F4)/100</f>
        <v>9.5</v>
      </c>
      <c r="H4" s="17" t="s">
        <v>86</v>
      </c>
      <c r="I4" s="15">
        <v>5</v>
      </c>
      <c r="J4" s="15">
        <v>3</v>
      </c>
      <c r="K4" s="15">
        <v>1</v>
      </c>
      <c r="L4" s="15">
        <v>1</v>
      </c>
      <c r="M4" s="15">
        <v>1</v>
      </c>
      <c r="N4" s="15">
        <v>3</v>
      </c>
      <c r="O4" s="15">
        <v>3</v>
      </c>
      <c r="P4" s="15">
        <v>5</v>
      </c>
      <c r="Q4" s="15">
        <v>3</v>
      </c>
      <c r="R4" s="15">
        <v>5</v>
      </c>
      <c r="S4" s="15">
        <v>3</v>
      </c>
      <c r="T4" s="15">
        <v>1</v>
      </c>
      <c r="U4" s="15">
        <v>5</v>
      </c>
      <c r="V4" s="15">
        <v>3</v>
      </c>
      <c r="W4" s="15">
        <v>3</v>
      </c>
      <c r="X4" s="15">
        <v>1</v>
      </c>
      <c r="Y4" s="15">
        <v>1</v>
      </c>
      <c r="Z4" s="15">
        <v>1</v>
      </c>
      <c r="AA4" s="15">
        <v>1</v>
      </c>
      <c r="AX4" t="s">
        <v>45</v>
      </c>
      <c r="AY4">
        <v>3.335</v>
      </c>
      <c r="AZ4">
        <f t="shared" ref="AZ4:AZ20" si="0">1+AZ3</f>
        <v>3</v>
      </c>
    </row>
    <row r="5" spans="1:52" x14ac:dyDescent="0.35">
      <c r="A5" s="66"/>
      <c r="B5" s="67"/>
      <c r="C5" s="14" t="s">
        <v>5</v>
      </c>
      <c r="D5" s="16" t="s">
        <v>65</v>
      </c>
      <c r="E5" s="68"/>
      <c r="F5" s="34">
        <v>12</v>
      </c>
      <c r="G5" s="34">
        <f t="shared" ref="G5:G6" si="1">($E$3*F5)/100</f>
        <v>6</v>
      </c>
      <c r="H5" s="17" t="s">
        <v>87</v>
      </c>
      <c r="I5" s="15">
        <v>5</v>
      </c>
      <c r="J5" s="15">
        <v>3</v>
      </c>
      <c r="K5" s="15">
        <v>3</v>
      </c>
      <c r="L5" s="15">
        <v>3</v>
      </c>
      <c r="M5" s="15">
        <v>3</v>
      </c>
      <c r="N5" s="15">
        <v>5</v>
      </c>
      <c r="O5" s="15">
        <v>5</v>
      </c>
      <c r="P5" s="15">
        <v>3</v>
      </c>
      <c r="Q5" s="15">
        <v>5</v>
      </c>
      <c r="R5" s="15">
        <v>5</v>
      </c>
      <c r="S5" s="15">
        <v>5</v>
      </c>
      <c r="T5" s="15">
        <v>5</v>
      </c>
      <c r="U5" s="15">
        <v>3</v>
      </c>
      <c r="V5" s="15">
        <v>5</v>
      </c>
      <c r="W5" s="15">
        <v>5</v>
      </c>
      <c r="X5" s="15">
        <v>3</v>
      </c>
      <c r="Y5" s="15">
        <v>3</v>
      </c>
      <c r="Z5" s="15">
        <v>3</v>
      </c>
      <c r="AA5" s="15">
        <v>5</v>
      </c>
      <c r="AX5" t="s">
        <v>40</v>
      </c>
      <c r="AY5">
        <v>3.125</v>
      </c>
      <c r="AZ5">
        <f t="shared" si="0"/>
        <v>4</v>
      </c>
    </row>
    <row r="6" spans="1:52" x14ac:dyDescent="0.35">
      <c r="A6" s="66"/>
      <c r="B6" s="67"/>
      <c r="C6" s="14" t="s">
        <v>66</v>
      </c>
      <c r="D6" s="14" t="s">
        <v>12</v>
      </c>
      <c r="E6" s="68"/>
      <c r="F6" s="34">
        <v>25</v>
      </c>
      <c r="G6" s="34">
        <f t="shared" si="1"/>
        <v>12.5</v>
      </c>
      <c r="H6" s="17" t="s">
        <v>88</v>
      </c>
      <c r="I6" s="15">
        <v>5</v>
      </c>
      <c r="J6" s="15">
        <v>3</v>
      </c>
      <c r="K6" s="15">
        <v>1</v>
      </c>
      <c r="L6" s="15">
        <v>1</v>
      </c>
      <c r="M6" s="15">
        <v>1</v>
      </c>
      <c r="N6" s="15">
        <v>3</v>
      </c>
      <c r="O6" s="15">
        <v>3</v>
      </c>
      <c r="P6" s="15">
        <v>5</v>
      </c>
      <c r="Q6" s="15">
        <v>3</v>
      </c>
      <c r="R6" s="15">
        <v>5</v>
      </c>
      <c r="S6" s="15">
        <v>3</v>
      </c>
      <c r="T6" s="15">
        <v>1</v>
      </c>
      <c r="U6" s="15">
        <v>5</v>
      </c>
      <c r="V6" s="15">
        <v>3</v>
      </c>
      <c r="W6" s="15">
        <v>3</v>
      </c>
      <c r="X6" s="15">
        <v>1</v>
      </c>
      <c r="Y6" s="15">
        <v>1</v>
      </c>
      <c r="Z6" s="15">
        <v>1</v>
      </c>
      <c r="AA6" s="15">
        <v>1</v>
      </c>
      <c r="AX6" t="s">
        <v>44</v>
      </c>
      <c r="AY6">
        <v>2.9049999999999998</v>
      </c>
      <c r="AZ6">
        <f t="shared" si="0"/>
        <v>5</v>
      </c>
    </row>
    <row r="7" spans="1:52" x14ac:dyDescent="0.35">
      <c r="A7" s="66"/>
      <c r="B7" s="31" t="s">
        <v>67</v>
      </c>
      <c r="C7" s="14" t="s">
        <v>68</v>
      </c>
      <c r="D7" s="14" t="s">
        <v>82</v>
      </c>
      <c r="E7" s="68"/>
      <c r="F7" s="34">
        <v>7</v>
      </c>
      <c r="G7" s="34">
        <f>($E$3*F7)/100</f>
        <v>3.5</v>
      </c>
      <c r="H7" s="17" t="s">
        <v>89</v>
      </c>
      <c r="I7" s="18">
        <v>5</v>
      </c>
      <c r="J7" s="19">
        <v>3</v>
      </c>
      <c r="K7" s="19">
        <v>3</v>
      </c>
      <c r="L7" s="19">
        <v>1</v>
      </c>
      <c r="M7" s="19">
        <v>1</v>
      </c>
      <c r="N7" s="19">
        <v>3</v>
      </c>
      <c r="O7" s="19">
        <v>5</v>
      </c>
      <c r="P7" s="18">
        <v>5</v>
      </c>
      <c r="Q7" s="18">
        <v>3</v>
      </c>
      <c r="R7" s="19">
        <v>5</v>
      </c>
      <c r="S7" s="19">
        <v>5</v>
      </c>
      <c r="T7" s="19">
        <v>1</v>
      </c>
      <c r="U7" s="19">
        <v>3</v>
      </c>
      <c r="V7" s="19">
        <v>3</v>
      </c>
      <c r="W7" s="19">
        <v>3</v>
      </c>
      <c r="X7" s="19">
        <v>1</v>
      </c>
      <c r="Y7" s="19">
        <v>1</v>
      </c>
      <c r="Z7" s="15">
        <v>1</v>
      </c>
      <c r="AA7" s="15">
        <v>1</v>
      </c>
      <c r="AX7" t="s">
        <v>51</v>
      </c>
      <c r="AY7">
        <v>2.8650000000000007</v>
      </c>
      <c r="AZ7">
        <f t="shared" si="0"/>
        <v>6</v>
      </c>
    </row>
    <row r="8" spans="1:52" x14ac:dyDescent="0.35">
      <c r="A8" s="69" t="s">
        <v>69</v>
      </c>
      <c r="B8" s="70" t="s">
        <v>70</v>
      </c>
      <c r="C8" s="38" t="s">
        <v>104</v>
      </c>
      <c r="D8" s="20" t="s">
        <v>71</v>
      </c>
      <c r="E8" s="71">
        <v>25</v>
      </c>
      <c r="F8" s="35">
        <v>24</v>
      </c>
      <c r="G8" s="35">
        <f>($E$8*F8)/100</f>
        <v>6</v>
      </c>
      <c r="H8" s="25" t="s">
        <v>90</v>
      </c>
      <c r="I8" s="15">
        <v>5</v>
      </c>
      <c r="J8" s="15">
        <v>3</v>
      </c>
      <c r="K8" s="15">
        <v>3</v>
      </c>
      <c r="L8" s="15">
        <v>3</v>
      </c>
      <c r="M8" s="15">
        <v>3</v>
      </c>
      <c r="N8" s="15">
        <v>3</v>
      </c>
      <c r="O8" s="15">
        <v>3</v>
      </c>
      <c r="P8" s="15">
        <v>5</v>
      </c>
      <c r="Q8" s="15">
        <v>5</v>
      </c>
      <c r="R8" s="15">
        <v>0</v>
      </c>
      <c r="S8" s="15">
        <v>3</v>
      </c>
      <c r="T8" s="15">
        <v>3</v>
      </c>
      <c r="U8" s="15">
        <v>5</v>
      </c>
      <c r="V8" s="15">
        <v>3</v>
      </c>
      <c r="W8" s="15">
        <v>3</v>
      </c>
      <c r="X8" s="15">
        <v>0</v>
      </c>
      <c r="Y8" s="15">
        <v>0</v>
      </c>
      <c r="Z8" s="15">
        <v>5</v>
      </c>
      <c r="AA8" s="21">
        <v>5</v>
      </c>
      <c r="AX8" t="s">
        <v>48</v>
      </c>
      <c r="AY8">
        <v>2.7324999999999999</v>
      </c>
      <c r="AZ8">
        <f t="shared" si="0"/>
        <v>7</v>
      </c>
    </row>
    <row r="9" spans="1:52" x14ac:dyDescent="0.35">
      <c r="A9" s="69"/>
      <c r="B9" s="70"/>
      <c r="C9" s="38" t="s">
        <v>6</v>
      </c>
      <c r="D9" s="38" t="s">
        <v>72</v>
      </c>
      <c r="E9" s="71"/>
      <c r="F9" s="35">
        <v>13</v>
      </c>
      <c r="G9" s="35">
        <f t="shared" ref="G9:G13" si="2">($E$8*F9)/100</f>
        <v>3.25</v>
      </c>
      <c r="H9" s="55" t="s">
        <v>83</v>
      </c>
      <c r="I9" s="15">
        <v>3</v>
      </c>
      <c r="J9" s="15">
        <v>1</v>
      </c>
      <c r="K9" s="15">
        <v>1</v>
      </c>
      <c r="L9" s="15">
        <v>3</v>
      </c>
      <c r="M9" s="15">
        <v>1</v>
      </c>
      <c r="N9" s="15">
        <v>3</v>
      </c>
      <c r="O9" s="15">
        <v>3</v>
      </c>
      <c r="P9" s="15">
        <v>3</v>
      </c>
      <c r="Q9" s="15">
        <v>1</v>
      </c>
      <c r="R9" s="15">
        <v>1</v>
      </c>
      <c r="S9" s="15">
        <v>3</v>
      </c>
      <c r="T9" s="15">
        <v>5</v>
      </c>
      <c r="U9" s="15">
        <v>3</v>
      </c>
      <c r="V9" s="15">
        <v>3</v>
      </c>
      <c r="W9" s="15">
        <v>3</v>
      </c>
      <c r="X9" s="15">
        <v>0</v>
      </c>
      <c r="Y9" s="15">
        <v>0</v>
      </c>
      <c r="Z9" s="15">
        <v>1</v>
      </c>
      <c r="AA9" s="21">
        <v>3</v>
      </c>
      <c r="AX9" t="s">
        <v>41</v>
      </c>
      <c r="AY9">
        <v>2.63</v>
      </c>
      <c r="AZ9">
        <f t="shared" si="0"/>
        <v>8</v>
      </c>
    </row>
    <row r="10" spans="1:52" x14ac:dyDescent="0.35">
      <c r="A10" s="69"/>
      <c r="B10" s="70"/>
      <c r="C10" s="38" t="s">
        <v>7</v>
      </c>
      <c r="D10" s="20" t="s">
        <v>13</v>
      </c>
      <c r="E10" s="71"/>
      <c r="F10" s="35">
        <v>24</v>
      </c>
      <c r="G10" s="35">
        <f t="shared" si="2"/>
        <v>6</v>
      </c>
      <c r="H10" s="55" t="s">
        <v>84</v>
      </c>
      <c r="I10" s="22">
        <v>3</v>
      </c>
      <c r="J10" s="22">
        <v>1</v>
      </c>
      <c r="K10" s="22">
        <v>1</v>
      </c>
      <c r="L10" s="22">
        <v>1</v>
      </c>
      <c r="M10" s="22">
        <v>3</v>
      </c>
      <c r="N10" s="22">
        <v>3</v>
      </c>
      <c r="O10" s="22">
        <v>3</v>
      </c>
      <c r="P10" s="22">
        <v>3</v>
      </c>
      <c r="Q10" s="22">
        <v>3</v>
      </c>
      <c r="R10" s="22">
        <v>3</v>
      </c>
      <c r="S10" s="22">
        <v>3</v>
      </c>
      <c r="T10" s="22">
        <v>3</v>
      </c>
      <c r="U10" s="22">
        <v>3</v>
      </c>
      <c r="V10" s="22">
        <v>3</v>
      </c>
      <c r="W10" s="22">
        <v>3</v>
      </c>
      <c r="X10" s="22">
        <v>3</v>
      </c>
      <c r="Y10" s="22">
        <v>3</v>
      </c>
      <c r="Z10" s="22">
        <v>3</v>
      </c>
      <c r="AA10" s="23">
        <v>3</v>
      </c>
      <c r="AX10" t="s">
        <v>52</v>
      </c>
      <c r="AY10">
        <v>2.6249999999999996</v>
      </c>
      <c r="AZ10">
        <f t="shared" si="0"/>
        <v>9</v>
      </c>
    </row>
    <row r="11" spans="1:52" x14ac:dyDescent="0.35">
      <c r="A11" s="69"/>
      <c r="B11" s="70"/>
      <c r="C11" s="24" t="s">
        <v>8</v>
      </c>
      <c r="D11" s="24" t="s">
        <v>14</v>
      </c>
      <c r="E11" s="71"/>
      <c r="F11" s="35">
        <v>13</v>
      </c>
      <c r="G11" s="35">
        <f t="shared" si="2"/>
        <v>3.25</v>
      </c>
      <c r="H11" s="25" t="s">
        <v>91</v>
      </c>
      <c r="I11" s="15">
        <v>1</v>
      </c>
      <c r="J11" s="15">
        <v>1</v>
      </c>
      <c r="K11" s="15">
        <v>3</v>
      </c>
      <c r="L11" s="15">
        <v>5</v>
      </c>
      <c r="M11" s="15">
        <v>3</v>
      </c>
      <c r="N11" s="15">
        <v>3</v>
      </c>
      <c r="O11" s="15">
        <v>5</v>
      </c>
      <c r="P11" s="15">
        <v>3</v>
      </c>
      <c r="Q11" s="15">
        <v>3</v>
      </c>
      <c r="R11" s="15">
        <v>3</v>
      </c>
      <c r="S11" s="15">
        <v>1</v>
      </c>
      <c r="T11" s="15">
        <v>3</v>
      </c>
      <c r="U11" s="15">
        <v>1</v>
      </c>
      <c r="V11" s="15">
        <v>1</v>
      </c>
      <c r="W11" s="15">
        <v>5</v>
      </c>
      <c r="X11" s="15">
        <v>3</v>
      </c>
      <c r="Y11" s="15">
        <v>1</v>
      </c>
      <c r="Z11" s="15">
        <v>3</v>
      </c>
      <c r="AA11" s="21">
        <v>5</v>
      </c>
      <c r="AX11" t="s">
        <v>53</v>
      </c>
      <c r="AY11">
        <v>2.5950000000000002</v>
      </c>
      <c r="AZ11">
        <f t="shared" si="0"/>
        <v>10</v>
      </c>
    </row>
    <row r="12" spans="1:52" x14ac:dyDescent="0.35">
      <c r="A12" s="69"/>
      <c r="B12" s="70"/>
      <c r="C12" s="24" t="s">
        <v>73</v>
      </c>
      <c r="D12" s="26"/>
      <c r="E12" s="71"/>
      <c r="F12" s="35">
        <v>13</v>
      </c>
      <c r="G12" s="35">
        <f t="shared" si="2"/>
        <v>3.25</v>
      </c>
      <c r="H12" s="25" t="s">
        <v>92</v>
      </c>
      <c r="I12" s="15">
        <v>3</v>
      </c>
      <c r="J12" s="15">
        <v>5</v>
      </c>
      <c r="K12" s="15">
        <v>3</v>
      </c>
      <c r="L12" s="15">
        <v>3</v>
      </c>
      <c r="M12" s="15">
        <v>3</v>
      </c>
      <c r="N12" s="15">
        <v>3</v>
      </c>
      <c r="O12" s="15">
        <v>3</v>
      </c>
      <c r="P12" s="15">
        <v>5</v>
      </c>
      <c r="Q12" s="15">
        <v>5</v>
      </c>
      <c r="R12" s="15">
        <v>0</v>
      </c>
      <c r="S12" s="15">
        <v>3</v>
      </c>
      <c r="T12" s="15">
        <v>5</v>
      </c>
      <c r="U12" s="15">
        <v>5</v>
      </c>
      <c r="V12" s="15">
        <v>3</v>
      </c>
      <c r="W12" s="15">
        <v>3</v>
      </c>
      <c r="X12" s="15">
        <v>0</v>
      </c>
      <c r="Y12" s="15">
        <v>0</v>
      </c>
      <c r="Z12" s="15">
        <v>3</v>
      </c>
      <c r="AA12" s="21">
        <v>3</v>
      </c>
      <c r="AX12" t="s">
        <v>47</v>
      </c>
      <c r="AY12">
        <v>2.585</v>
      </c>
      <c r="AZ12">
        <f t="shared" si="0"/>
        <v>11</v>
      </c>
    </row>
    <row r="13" spans="1:52" x14ac:dyDescent="0.35">
      <c r="A13" s="69"/>
      <c r="B13" s="70"/>
      <c r="C13" s="24" t="s">
        <v>74</v>
      </c>
      <c r="D13" s="20" t="s">
        <v>15</v>
      </c>
      <c r="E13" s="71"/>
      <c r="F13" s="35">
        <v>8</v>
      </c>
      <c r="G13" s="35">
        <f t="shared" si="2"/>
        <v>2</v>
      </c>
      <c r="H13" s="25" t="s">
        <v>93</v>
      </c>
      <c r="I13" s="21">
        <v>3</v>
      </c>
      <c r="J13" s="21">
        <v>1</v>
      </c>
      <c r="K13" s="21">
        <v>1</v>
      </c>
      <c r="L13" s="21">
        <v>1</v>
      </c>
      <c r="M13" s="21">
        <v>1</v>
      </c>
      <c r="N13" s="21">
        <v>3</v>
      </c>
      <c r="O13" s="21">
        <v>5</v>
      </c>
      <c r="P13" s="21">
        <v>1</v>
      </c>
      <c r="Q13" s="21">
        <v>1</v>
      </c>
      <c r="R13" s="21">
        <v>5</v>
      </c>
      <c r="S13" s="21">
        <v>5</v>
      </c>
      <c r="T13" s="21">
        <v>5</v>
      </c>
      <c r="U13" s="21">
        <v>1</v>
      </c>
      <c r="V13" s="21">
        <v>5</v>
      </c>
      <c r="W13" s="21">
        <v>3</v>
      </c>
      <c r="X13" s="21">
        <v>1</v>
      </c>
      <c r="Y13" s="21">
        <v>1</v>
      </c>
      <c r="Z13" s="21">
        <v>1</v>
      </c>
      <c r="AA13" s="21">
        <v>3</v>
      </c>
      <c r="AX13" t="s">
        <v>49</v>
      </c>
      <c r="AY13">
        <v>2.5799999999999996</v>
      </c>
      <c r="AZ13">
        <f t="shared" si="0"/>
        <v>12</v>
      </c>
    </row>
    <row r="14" spans="1:52" x14ac:dyDescent="0.35">
      <c r="A14" s="69"/>
      <c r="B14" s="24" t="s">
        <v>75</v>
      </c>
      <c r="C14" s="24" t="s">
        <v>76</v>
      </c>
      <c r="D14" s="24" t="s">
        <v>16</v>
      </c>
      <c r="E14" s="71"/>
      <c r="F14" s="35">
        <v>6</v>
      </c>
      <c r="G14" s="35">
        <f>($E$8*F14)/100</f>
        <v>1.5</v>
      </c>
      <c r="H14" s="25" t="s">
        <v>94</v>
      </c>
      <c r="I14" s="15">
        <v>1</v>
      </c>
      <c r="J14" s="15">
        <v>1</v>
      </c>
      <c r="K14" s="15">
        <v>5</v>
      </c>
      <c r="L14" s="15">
        <v>3</v>
      </c>
      <c r="M14" s="15">
        <v>5</v>
      </c>
      <c r="N14" s="15">
        <v>5</v>
      </c>
      <c r="O14" s="15">
        <v>5</v>
      </c>
      <c r="P14" s="15">
        <v>3</v>
      </c>
      <c r="Q14" s="15">
        <v>3</v>
      </c>
      <c r="R14" s="15">
        <v>5</v>
      </c>
      <c r="S14" s="15">
        <v>5</v>
      </c>
      <c r="T14" s="15">
        <v>5</v>
      </c>
      <c r="U14" s="15">
        <v>1</v>
      </c>
      <c r="V14" s="15">
        <v>5</v>
      </c>
      <c r="W14" s="15">
        <v>5</v>
      </c>
      <c r="X14" s="15">
        <v>1</v>
      </c>
      <c r="Y14" s="15">
        <v>1</v>
      </c>
      <c r="Z14" s="15">
        <v>1</v>
      </c>
      <c r="AA14" s="21">
        <v>5</v>
      </c>
      <c r="AX14" t="s">
        <v>57</v>
      </c>
      <c r="AY14">
        <v>2.4550000000000001</v>
      </c>
      <c r="AZ14">
        <f t="shared" si="0"/>
        <v>13</v>
      </c>
    </row>
    <row r="15" spans="1:52" x14ac:dyDescent="0.35">
      <c r="A15" s="62" t="s">
        <v>9</v>
      </c>
      <c r="B15" s="27" t="s">
        <v>77</v>
      </c>
      <c r="C15" s="27" t="s">
        <v>78</v>
      </c>
      <c r="D15" s="27" t="s">
        <v>17</v>
      </c>
      <c r="E15" s="63">
        <v>25</v>
      </c>
      <c r="F15" s="37">
        <v>25</v>
      </c>
      <c r="G15" s="37">
        <f>($E$15*F15)/100</f>
        <v>6.25</v>
      </c>
      <c r="H15" s="28" t="s">
        <v>95</v>
      </c>
      <c r="I15" s="15">
        <v>1</v>
      </c>
      <c r="J15" s="15">
        <v>5</v>
      </c>
      <c r="K15" s="15">
        <v>3</v>
      </c>
      <c r="L15" s="15">
        <v>1</v>
      </c>
      <c r="M15" s="15">
        <v>1</v>
      </c>
      <c r="N15" s="15">
        <v>1</v>
      </c>
      <c r="O15" s="15">
        <v>5</v>
      </c>
      <c r="P15" s="15">
        <v>1</v>
      </c>
      <c r="Q15" s="15">
        <v>1</v>
      </c>
      <c r="R15" s="15">
        <v>1</v>
      </c>
      <c r="S15" s="15">
        <v>1</v>
      </c>
      <c r="T15" s="15">
        <v>3</v>
      </c>
      <c r="U15" s="15">
        <v>1</v>
      </c>
      <c r="V15" s="15">
        <v>3</v>
      </c>
      <c r="W15" s="15">
        <v>1</v>
      </c>
      <c r="X15" s="15">
        <v>1</v>
      </c>
      <c r="Y15" s="15">
        <v>5</v>
      </c>
      <c r="Z15" s="15">
        <v>1</v>
      </c>
      <c r="AA15" s="15">
        <v>5</v>
      </c>
      <c r="AX15" t="s">
        <v>50</v>
      </c>
      <c r="AY15">
        <v>2.31</v>
      </c>
      <c r="AZ15">
        <f t="shared" si="0"/>
        <v>14</v>
      </c>
    </row>
    <row r="16" spans="1:52" x14ac:dyDescent="0.35">
      <c r="A16" s="62"/>
      <c r="B16" s="27" t="s">
        <v>79</v>
      </c>
      <c r="C16" s="27" t="s">
        <v>10</v>
      </c>
      <c r="D16" s="27" t="s">
        <v>18</v>
      </c>
      <c r="E16" s="63"/>
      <c r="F16" s="37">
        <v>50</v>
      </c>
      <c r="G16" s="37">
        <f t="shared" ref="G16:G17" si="3">($E$15*F16)/100</f>
        <v>12.5</v>
      </c>
      <c r="H16" s="28" t="s">
        <v>96</v>
      </c>
      <c r="I16" s="15">
        <v>5</v>
      </c>
      <c r="J16" s="15">
        <v>5</v>
      </c>
      <c r="K16" s="15">
        <v>5</v>
      </c>
      <c r="L16" s="15">
        <v>5</v>
      </c>
      <c r="M16" s="15">
        <v>5</v>
      </c>
      <c r="N16" s="15">
        <v>5</v>
      </c>
      <c r="O16" s="15">
        <v>5</v>
      </c>
      <c r="P16" s="15">
        <v>3</v>
      </c>
      <c r="Q16" s="15">
        <v>3</v>
      </c>
      <c r="R16" s="15">
        <v>3</v>
      </c>
      <c r="S16" s="15">
        <v>3</v>
      </c>
      <c r="T16" s="15">
        <v>3</v>
      </c>
      <c r="U16" s="15">
        <v>3</v>
      </c>
      <c r="V16" s="15">
        <v>1</v>
      </c>
      <c r="W16" s="15">
        <v>1</v>
      </c>
      <c r="X16" s="15">
        <v>1</v>
      </c>
      <c r="Y16" s="15">
        <v>1</v>
      </c>
      <c r="Z16" s="15">
        <v>1</v>
      </c>
      <c r="AA16" s="15">
        <v>1</v>
      </c>
      <c r="AX16" t="s">
        <v>43</v>
      </c>
      <c r="AY16">
        <v>2.0499999999999998</v>
      </c>
      <c r="AZ16">
        <f t="shared" si="0"/>
        <v>15</v>
      </c>
    </row>
    <row r="17" spans="1:52" x14ac:dyDescent="0.35">
      <c r="A17" s="62"/>
      <c r="B17" s="27" t="s">
        <v>80</v>
      </c>
      <c r="C17" s="27" t="s">
        <v>81</v>
      </c>
      <c r="D17" s="27" t="s">
        <v>19</v>
      </c>
      <c r="E17" s="63"/>
      <c r="F17" s="37">
        <v>25</v>
      </c>
      <c r="G17" s="37">
        <f t="shared" si="3"/>
        <v>6.25</v>
      </c>
      <c r="H17" s="28" t="s">
        <v>97</v>
      </c>
      <c r="I17" s="15">
        <v>3</v>
      </c>
      <c r="J17" s="15">
        <v>3</v>
      </c>
      <c r="K17" s="15">
        <v>3</v>
      </c>
      <c r="L17" s="15">
        <v>1</v>
      </c>
      <c r="M17" s="15">
        <v>1</v>
      </c>
      <c r="N17" s="15">
        <v>3</v>
      </c>
      <c r="O17" s="15">
        <v>3</v>
      </c>
      <c r="P17" s="15">
        <v>3</v>
      </c>
      <c r="Q17" s="15">
        <v>1</v>
      </c>
      <c r="R17" s="15">
        <v>1</v>
      </c>
      <c r="S17" s="15">
        <v>1</v>
      </c>
      <c r="T17" s="15">
        <v>1</v>
      </c>
      <c r="U17" s="15">
        <v>1</v>
      </c>
      <c r="V17" s="15">
        <v>5</v>
      </c>
      <c r="W17" s="15">
        <v>5</v>
      </c>
      <c r="X17" s="15">
        <v>5</v>
      </c>
      <c r="Y17" s="15">
        <v>5</v>
      </c>
      <c r="Z17" s="15">
        <v>5</v>
      </c>
      <c r="AA17" s="15">
        <v>5</v>
      </c>
      <c r="AX17" t="s">
        <v>42</v>
      </c>
      <c r="AY17">
        <v>2.0300000000000002</v>
      </c>
      <c r="AZ17">
        <f t="shared" si="0"/>
        <v>16</v>
      </c>
    </row>
    <row r="18" spans="1:52" x14ac:dyDescent="0.35">
      <c r="G18" s="3"/>
      <c r="H18" s="28" t="s">
        <v>4</v>
      </c>
      <c r="I18" s="1">
        <f>SUM(I3:I17)</f>
        <v>51</v>
      </c>
      <c r="J18" s="1">
        <f t="shared" ref="J18:AA18" si="4">SUM(J3:J17)</f>
        <v>41</v>
      </c>
      <c r="K18" s="1">
        <f t="shared" si="4"/>
        <v>39</v>
      </c>
      <c r="L18" s="1">
        <f t="shared" si="4"/>
        <v>33</v>
      </c>
      <c r="M18" s="1">
        <f t="shared" si="4"/>
        <v>33</v>
      </c>
      <c r="N18" s="1">
        <f t="shared" si="4"/>
        <v>47</v>
      </c>
      <c r="O18" s="1">
        <f t="shared" si="4"/>
        <v>57</v>
      </c>
      <c r="P18" s="1">
        <f t="shared" si="4"/>
        <v>51</v>
      </c>
      <c r="Q18" s="1">
        <f t="shared" si="4"/>
        <v>41</v>
      </c>
      <c r="R18" s="1">
        <f t="shared" si="4"/>
        <v>43</v>
      </c>
      <c r="S18" s="1">
        <f t="shared" si="4"/>
        <v>45</v>
      </c>
      <c r="T18" s="1">
        <f t="shared" si="4"/>
        <v>45</v>
      </c>
      <c r="U18" s="1">
        <f t="shared" si="4"/>
        <v>41</v>
      </c>
      <c r="V18" s="1">
        <f t="shared" si="4"/>
        <v>47</v>
      </c>
      <c r="W18" s="1">
        <f t="shared" si="4"/>
        <v>47</v>
      </c>
      <c r="X18" s="1">
        <f t="shared" si="4"/>
        <v>22</v>
      </c>
      <c r="Y18" s="1">
        <f t="shared" si="4"/>
        <v>24</v>
      </c>
      <c r="Z18" s="1">
        <f t="shared" si="4"/>
        <v>31</v>
      </c>
      <c r="AA18" s="1">
        <f t="shared" si="4"/>
        <v>47</v>
      </c>
      <c r="AV18" s="48"/>
      <c r="AX18" t="s">
        <v>56</v>
      </c>
      <c r="AY18">
        <v>1.8599999999999999</v>
      </c>
      <c r="AZ18">
        <f t="shared" si="0"/>
        <v>17</v>
      </c>
    </row>
    <row r="19" spans="1:52" x14ac:dyDescent="0.35">
      <c r="AX19" t="s">
        <v>55</v>
      </c>
      <c r="AY19">
        <v>1.615</v>
      </c>
      <c r="AZ19">
        <f>1+AZ18</f>
        <v>18</v>
      </c>
    </row>
    <row r="20" spans="1:52" x14ac:dyDescent="0.35">
      <c r="AX20" t="s">
        <v>54</v>
      </c>
      <c r="AY20">
        <v>1.4300000000000002</v>
      </c>
      <c r="AZ20">
        <f t="shared" si="0"/>
        <v>19</v>
      </c>
    </row>
    <row r="22" spans="1:52" ht="18.5" x14ac:dyDescent="0.45">
      <c r="C22" s="29" t="s">
        <v>37</v>
      </c>
      <c r="D22" s="29" t="s">
        <v>11</v>
      </c>
      <c r="E22" s="59" t="s">
        <v>98</v>
      </c>
      <c r="F22" s="60"/>
      <c r="G22" s="61"/>
      <c r="I22" s="12" t="s">
        <v>39</v>
      </c>
      <c r="J22" s="12" t="s">
        <v>40</v>
      </c>
      <c r="K22" s="12" t="s">
        <v>41</v>
      </c>
      <c r="L22" s="12" t="s">
        <v>42</v>
      </c>
      <c r="M22" s="12" t="s">
        <v>43</v>
      </c>
      <c r="N22" s="12" t="s">
        <v>44</v>
      </c>
      <c r="O22" s="12" t="s">
        <v>45</v>
      </c>
      <c r="P22" s="12" t="s">
        <v>46</v>
      </c>
      <c r="Q22" s="12" t="s">
        <v>47</v>
      </c>
      <c r="R22" s="12" t="s">
        <v>48</v>
      </c>
      <c r="S22" s="12" t="s">
        <v>49</v>
      </c>
      <c r="T22" s="12" t="s">
        <v>50</v>
      </c>
      <c r="U22" s="12" t="s">
        <v>51</v>
      </c>
      <c r="V22" s="12" t="s">
        <v>52</v>
      </c>
      <c r="W22" s="12" t="s">
        <v>53</v>
      </c>
      <c r="X22" s="12" t="s">
        <v>54</v>
      </c>
      <c r="Y22" s="12" t="s">
        <v>55</v>
      </c>
      <c r="Z22" s="12" t="s">
        <v>56</v>
      </c>
      <c r="AA22" s="12" t="s">
        <v>57</v>
      </c>
    </row>
    <row r="23" spans="1:52" ht="18.5" x14ac:dyDescent="0.45">
      <c r="C23" s="29"/>
      <c r="D23" s="29"/>
      <c r="E23" s="29"/>
      <c r="F23" s="29"/>
      <c r="G23" s="29"/>
      <c r="I23" s="13" t="s">
        <v>58</v>
      </c>
      <c r="J23" s="13" t="s">
        <v>58</v>
      </c>
      <c r="K23" s="13" t="s">
        <v>58</v>
      </c>
      <c r="L23" s="13" t="s">
        <v>58</v>
      </c>
      <c r="M23" s="13" t="s">
        <v>58</v>
      </c>
      <c r="N23" s="13" t="s">
        <v>58</v>
      </c>
      <c r="O23" s="13" t="s">
        <v>58</v>
      </c>
      <c r="P23" s="13" t="s">
        <v>58</v>
      </c>
      <c r="Q23" s="13" t="s">
        <v>58</v>
      </c>
      <c r="R23" s="13" t="s">
        <v>58</v>
      </c>
      <c r="S23" s="13" t="s">
        <v>58</v>
      </c>
      <c r="T23" s="13" t="s">
        <v>58</v>
      </c>
      <c r="U23" s="13" t="s">
        <v>58</v>
      </c>
      <c r="V23" s="13" t="s">
        <v>58</v>
      </c>
      <c r="W23" s="13" t="s">
        <v>58</v>
      </c>
      <c r="X23" s="13" t="s">
        <v>58</v>
      </c>
      <c r="Y23" s="13" t="s">
        <v>58</v>
      </c>
      <c r="Z23" s="13" t="s">
        <v>58</v>
      </c>
      <c r="AA23" s="13" t="s">
        <v>58</v>
      </c>
    </row>
    <row r="24" spans="1:52" x14ac:dyDescent="0.35">
      <c r="C24" s="14" t="s">
        <v>61</v>
      </c>
      <c r="D24" s="14" t="s">
        <v>62</v>
      </c>
      <c r="E24" s="40">
        <v>0.5</v>
      </c>
      <c r="F24" s="34">
        <v>0.37</v>
      </c>
      <c r="G24" s="34">
        <f>(E24*F24)</f>
        <v>0.185</v>
      </c>
      <c r="I24" s="15">
        <f>I3*G24</f>
        <v>0.55499999999999994</v>
      </c>
      <c r="J24" s="15">
        <f>J3*G24</f>
        <v>0.55499999999999994</v>
      </c>
      <c r="K24" s="15">
        <f>K3*G24</f>
        <v>0.55499999999999994</v>
      </c>
      <c r="L24" s="15">
        <f>L3*G24</f>
        <v>0.185</v>
      </c>
      <c r="M24" s="15">
        <f>M3*G24</f>
        <v>0.185</v>
      </c>
      <c r="N24" s="15">
        <f>N3*G24</f>
        <v>0.185</v>
      </c>
      <c r="O24" s="15">
        <f>O3*G24</f>
        <v>0.185</v>
      </c>
      <c r="P24" s="15">
        <f>P3*G24</f>
        <v>0.55499999999999994</v>
      </c>
      <c r="Q24" s="15">
        <f>Q3*G24</f>
        <v>0.185</v>
      </c>
      <c r="R24" s="15">
        <f>R3*G24</f>
        <v>0.185</v>
      </c>
      <c r="S24" s="15">
        <f>S3*G24</f>
        <v>0.185</v>
      </c>
      <c r="T24" s="15">
        <f>T3*G24</f>
        <v>0.185</v>
      </c>
      <c r="U24" s="15">
        <f>U3*G24</f>
        <v>0.185</v>
      </c>
      <c r="V24" s="15">
        <f>V3*G24</f>
        <v>0.185</v>
      </c>
      <c r="W24" s="15">
        <f>W3*G24</f>
        <v>0.185</v>
      </c>
      <c r="X24" s="15">
        <f>X3*G24</f>
        <v>0.185</v>
      </c>
      <c r="Y24" s="15">
        <f>Y3*G24</f>
        <v>0.185</v>
      </c>
      <c r="Z24" s="15">
        <f>Z3*G24</f>
        <v>0.185</v>
      </c>
      <c r="AA24" s="15">
        <f>AA3*G24</f>
        <v>0.185</v>
      </c>
    </row>
    <row r="25" spans="1:52" x14ac:dyDescent="0.35">
      <c r="C25" s="30" t="s">
        <v>63</v>
      </c>
      <c r="D25" s="16" t="s">
        <v>64</v>
      </c>
      <c r="E25" s="40">
        <v>0.5</v>
      </c>
      <c r="F25" s="34">
        <v>0.19</v>
      </c>
      <c r="G25" s="34">
        <f t="shared" ref="G25:G27" si="5">(E25*F25)</f>
        <v>9.5000000000000001E-2</v>
      </c>
      <c r="I25" s="15">
        <f>I4*G25</f>
        <v>0.47499999999999998</v>
      </c>
      <c r="J25" s="15">
        <f>J4*G25</f>
        <v>0.28500000000000003</v>
      </c>
      <c r="K25" s="15">
        <f>K4*G25</f>
        <v>9.5000000000000001E-2</v>
      </c>
      <c r="L25" s="15">
        <f>L4*G25</f>
        <v>9.5000000000000001E-2</v>
      </c>
      <c r="M25" s="15">
        <f>M4*G25</f>
        <v>9.5000000000000001E-2</v>
      </c>
      <c r="N25" s="15">
        <f>N4*G25</f>
        <v>0.28500000000000003</v>
      </c>
      <c r="O25" s="15">
        <f>O4*G25</f>
        <v>0.28500000000000003</v>
      </c>
      <c r="P25" s="15">
        <f>P4*G25</f>
        <v>0.47499999999999998</v>
      </c>
      <c r="Q25" s="15">
        <f>Q4*G25</f>
        <v>0.28500000000000003</v>
      </c>
      <c r="R25" s="15">
        <f>R4*G25</f>
        <v>0.47499999999999998</v>
      </c>
      <c r="S25" s="15">
        <f>S4*G25</f>
        <v>0.28500000000000003</v>
      </c>
      <c r="T25" s="15">
        <f>T4*G25</f>
        <v>9.5000000000000001E-2</v>
      </c>
      <c r="U25" s="15">
        <f>U4*G25</f>
        <v>0.47499999999999998</v>
      </c>
      <c r="V25" s="15">
        <f>V4*G25</f>
        <v>0.28500000000000003</v>
      </c>
      <c r="W25" s="15">
        <f>W4*G25</f>
        <v>0.28500000000000003</v>
      </c>
      <c r="X25" s="15">
        <f>X4*G25</f>
        <v>9.5000000000000001E-2</v>
      </c>
      <c r="Y25" s="15">
        <f>Y4*G25</f>
        <v>9.5000000000000001E-2</v>
      </c>
      <c r="Z25" s="15">
        <f>Z4*G25</f>
        <v>9.5000000000000001E-2</v>
      </c>
      <c r="AA25" s="15">
        <f>AA4*G25</f>
        <v>9.5000000000000001E-2</v>
      </c>
    </row>
    <row r="26" spans="1:52" x14ac:dyDescent="0.35">
      <c r="C26" s="14" t="s">
        <v>5</v>
      </c>
      <c r="D26" s="16" t="s">
        <v>65</v>
      </c>
      <c r="E26" s="40">
        <v>0.5</v>
      </c>
      <c r="F26" s="34">
        <v>0.12</v>
      </c>
      <c r="G26" s="34">
        <f t="shared" si="5"/>
        <v>0.06</v>
      </c>
      <c r="I26" s="15">
        <f>I5*G26</f>
        <v>0.3</v>
      </c>
      <c r="J26" s="15">
        <f>J5*G26</f>
        <v>0.18</v>
      </c>
      <c r="K26" s="15">
        <f>K5*G26</f>
        <v>0.18</v>
      </c>
      <c r="L26" s="15">
        <f>L5*G26</f>
        <v>0.18</v>
      </c>
      <c r="M26" s="15">
        <f>M5*G26</f>
        <v>0.18</v>
      </c>
      <c r="N26" s="15">
        <f>N5*G26</f>
        <v>0.3</v>
      </c>
      <c r="O26" s="15">
        <f>O5*G26</f>
        <v>0.3</v>
      </c>
      <c r="P26" s="15">
        <f>P5*G26</f>
        <v>0.18</v>
      </c>
      <c r="Q26" s="15">
        <f>Q5*G26</f>
        <v>0.3</v>
      </c>
      <c r="R26" s="15">
        <f>R5*G26</f>
        <v>0.3</v>
      </c>
      <c r="S26" s="15">
        <f>S5*G26</f>
        <v>0.3</v>
      </c>
      <c r="T26" s="15">
        <f>T5*G26</f>
        <v>0.3</v>
      </c>
      <c r="U26" s="15">
        <f>U5*G26</f>
        <v>0.18</v>
      </c>
      <c r="V26" s="15">
        <f>V5*G26</f>
        <v>0.3</v>
      </c>
      <c r="W26" s="15">
        <f>W5*G26</f>
        <v>0.3</v>
      </c>
      <c r="X26" s="15">
        <f>X5*G26</f>
        <v>0.18</v>
      </c>
      <c r="Y26" s="15">
        <f>Y5*G26</f>
        <v>0.18</v>
      </c>
      <c r="Z26" s="15">
        <f>Z5*G26</f>
        <v>0.18</v>
      </c>
      <c r="AA26" s="15">
        <f>AA5*G26</f>
        <v>0.3</v>
      </c>
    </row>
    <row r="27" spans="1:52" x14ac:dyDescent="0.35">
      <c r="C27" s="14" t="s">
        <v>66</v>
      </c>
      <c r="D27" s="14" t="s">
        <v>12</v>
      </c>
      <c r="E27" s="40">
        <v>0.5</v>
      </c>
      <c r="F27" s="34">
        <v>0.25</v>
      </c>
      <c r="G27" s="34">
        <f t="shared" si="5"/>
        <v>0.125</v>
      </c>
      <c r="I27" s="15">
        <f>I6*G27</f>
        <v>0.625</v>
      </c>
      <c r="J27" s="15">
        <f>J6*G27</f>
        <v>0.375</v>
      </c>
      <c r="K27" s="15">
        <f>K6*G27</f>
        <v>0.125</v>
      </c>
      <c r="L27" s="15">
        <f>L6*G27</f>
        <v>0.125</v>
      </c>
      <c r="M27" s="15">
        <f>M6*G27</f>
        <v>0.125</v>
      </c>
      <c r="N27" s="15">
        <f>N6*G27</f>
        <v>0.375</v>
      </c>
      <c r="O27" s="15">
        <f>O6*G27</f>
        <v>0.375</v>
      </c>
      <c r="P27" s="15">
        <f>P6*G27</f>
        <v>0.625</v>
      </c>
      <c r="Q27" s="15">
        <f>Q6*G27</f>
        <v>0.375</v>
      </c>
      <c r="R27" s="15">
        <f>R6*G27</f>
        <v>0.625</v>
      </c>
      <c r="S27" s="15">
        <f>S6*G27</f>
        <v>0.375</v>
      </c>
      <c r="T27" s="15">
        <f>T6*G27</f>
        <v>0.125</v>
      </c>
      <c r="U27" s="15">
        <f>U6*G27</f>
        <v>0.625</v>
      </c>
      <c r="V27" s="15">
        <f>V6*G27</f>
        <v>0.375</v>
      </c>
      <c r="W27" s="15">
        <f>W6*G27</f>
        <v>0.375</v>
      </c>
      <c r="X27" s="15">
        <f>X6*G27</f>
        <v>0.125</v>
      </c>
      <c r="Y27" s="15">
        <f>Y6*G27</f>
        <v>0.125</v>
      </c>
      <c r="Z27" s="15">
        <f>Z6*G27</f>
        <v>0.125</v>
      </c>
      <c r="AA27" s="15">
        <f>AA6*G27</f>
        <v>0.125</v>
      </c>
    </row>
    <row r="28" spans="1:52" x14ac:dyDescent="0.35">
      <c r="C28" s="14" t="s">
        <v>68</v>
      </c>
      <c r="D28" s="14" t="s">
        <v>82</v>
      </c>
      <c r="E28" s="40">
        <v>0.5</v>
      </c>
      <c r="F28" s="34">
        <v>7.0000000000000007E-2</v>
      </c>
      <c r="G28" s="34">
        <f>(E28*F28)</f>
        <v>3.5000000000000003E-2</v>
      </c>
      <c r="I28" s="15">
        <f>I7*G28</f>
        <v>0.17500000000000002</v>
      </c>
      <c r="J28" s="15">
        <f>J7*G28</f>
        <v>0.10500000000000001</v>
      </c>
      <c r="K28" s="15">
        <f>K7*G28</f>
        <v>0.10500000000000001</v>
      </c>
      <c r="L28" s="15">
        <f>L7*G28</f>
        <v>3.5000000000000003E-2</v>
      </c>
      <c r="M28" s="15">
        <f>M7*G28</f>
        <v>3.5000000000000003E-2</v>
      </c>
      <c r="N28" s="15">
        <f>N7*G28</f>
        <v>0.10500000000000001</v>
      </c>
      <c r="O28" s="15">
        <f>O7*G28</f>
        <v>0.17500000000000002</v>
      </c>
      <c r="P28" s="15">
        <f>P7*G28</f>
        <v>0.17500000000000002</v>
      </c>
      <c r="Q28" s="15">
        <f>Q7*G28</f>
        <v>0.10500000000000001</v>
      </c>
      <c r="R28" s="15">
        <f>R7*G28</f>
        <v>0.17500000000000002</v>
      </c>
      <c r="S28" s="15">
        <f>S7*G28</f>
        <v>0.17500000000000002</v>
      </c>
      <c r="T28" s="15">
        <f>T7*G28</f>
        <v>3.5000000000000003E-2</v>
      </c>
      <c r="U28" s="15">
        <f>U7*G28</f>
        <v>0.10500000000000001</v>
      </c>
      <c r="V28" s="15">
        <f>V7*G28</f>
        <v>0.10500000000000001</v>
      </c>
      <c r="W28" s="15">
        <f>W7*G28</f>
        <v>0.10500000000000001</v>
      </c>
      <c r="X28" s="15">
        <f>X7*G28</f>
        <v>3.5000000000000003E-2</v>
      </c>
      <c r="Y28" s="15">
        <f>Y7*G28</f>
        <v>3.5000000000000003E-2</v>
      </c>
      <c r="Z28" s="15">
        <f>Z7*G28</f>
        <v>3.5000000000000003E-2</v>
      </c>
      <c r="AA28" s="15">
        <f>AA7*G28</f>
        <v>3.5000000000000003E-2</v>
      </c>
    </row>
    <row r="29" spans="1:52" x14ac:dyDescent="0.35">
      <c r="C29" s="57" t="s">
        <v>104</v>
      </c>
      <c r="D29" s="20" t="s">
        <v>71</v>
      </c>
      <c r="E29" s="41">
        <v>0.25</v>
      </c>
      <c r="F29" s="35">
        <v>0.24</v>
      </c>
      <c r="G29" s="35">
        <f>(E29*F29)</f>
        <v>0.06</v>
      </c>
      <c r="H29" s="43" t="s">
        <v>0</v>
      </c>
      <c r="I29" s="52">
        <f>SUM(I24:I28)</f>
        <v>2.13</v>
      </c>
      <c r="J29" s="15">
        <f t="shared" ref="J29:AA29" si="6">SUM(J24:J28)</f>
        <v>1.5</v>
      </c>
      <c r="K29" s="15">
        <f t="shared" si="6"/>
        <v>1.0599999999999998</v>
      </c>
      <c r="L29" s="15">
        <f t="shared" si="6"/>
        <v>0.62</v>
      </c>
      <c r="M29" s="15">
        <f t="shared" si="6"/>
        <v>0.62</v>
      </c>
      <c r="N29" s="15">
        <f t="shared" si="6"/>
        <v>1.25</v>
      </c>
      <c r="O29" s="15">
        <f t="shared" si="6"/>
        <v>1.32</v>
      </c>
      <c r="P29" s="52">
        <f t="shared" si="6"/>
        <v>2.0099999999999998</v>
      </c>
      <c r="Q29" s="15">
        <f t="shared" si="6"/>
        <v>1.25</v>
      </c>
      <c r="R29" s="52">
        <f t="shared" si="6"/>
        <v>1.76</v>
      </c>
      <c r="S29" s="15">
        <f t="shared" si="6"/>
        <v>1.32</v>
      </c>
      <c r="T29" s="15">
        <f t="shared" si="6"/>
        <v>0.7400000000000001</v>
      </c>
      <c r="U29" s="15">
        <f t="shared" si="6"/>
        <v>1.5699999999999998</v>
      </c>
      <c r="V29" s="15">
        <f t="shared" si="6"/>
        <v>1.25</v>
      </c>
      <c r="W29" s="15">
        <f t="shared" si="6"/>
        <v>1.25</v>
      </c>
      <c r="X29" s="15">
        <f t="shared" si="6"/>
        <v>0.62</v>
      </c>
      <c r="Y29" s="15">
        <f t="shared" si="6"/>
        <v>0.62</v>
      </c>
      <c r="Z29" s="15">
        <f t="shared" si="6"/>
        <v>0.62</v>
      </c>
      <c r="AA29" s="15">
        <f t="shared" si="6"/>
        <v>0.7400000000000001</v>
      </c>
    </row>
    <row r="30" spans="1:52" x14ac:dyDescent="0.35">
      <c r="C30" s="32" t="s">
        <v>6</v>
      </c>
      <c r="D30" s="32" t="s">
        <v>72</v>
      </c>
      <c r="E30" s="41">
        <v>0.25</v>
      </c>
      <c r="F30" s="35">
        <v>0.13</v>
      </c>
      <c r="G30" s="35">
        <f t="shared" ref="G30:G35" si="7">(E30*F30)</f>
        <v>3.2500000000000001E-2</v>
      </c>
      <c r="I30" s="15">
        <f t="shared" ref="I30:I36" si="8">I8*G29</f>
        <v>0.3</v>
      </c>
      <c r="J30" s="15">
        <f t="shared" ref="J30:J36" si="9">J8*G29</f>
        <v>0.18</v>
      </c>
      <c r="K30" s="15">
        <f t="shared" ref="K30:K36" si="10">K8*G29</f>
        <v>0.18</v>
      </c>
      <c r="L30" s="15">
        <f t="shared" ref="L30:L36" si="11">L8*G29</f>
        <v>0.18</v>
      </c>
      <c r="M30" s="15">
        <f t="shared" ref="M30:M36" si="12">M8*G29</f>
        <v>0.18</v>
      </c>
      <c r="N30" s="15">
        <f t="shared" ref="N30:N36" si="13">N8*G29</f>
        <v>0.18</v>
      </c>
      <c r="O30" s="15">
        <f t="shared" ref="O30:O36" si="14">O8*G29</f>
        <v>0.18</v>
      </c>
      <c r="P30" s="15">
        <f t="shared" ref="P30:P36" si="15">P8*G29</f>
        <v>0.3</v>
      </c>
      <c r="Q30" s="15">
        <f t="shared" ref="Q30:Q36" si="16">Q8*G29</f>
        <v>0.3</v>
      </c>
      <c r="R30" s="15">
        <f t="shared" ref="R30:R36" si="17">R8*G29</f>
        <v>0</v>
      </c>
      <c r="S30" s="15">
        <f t="shared" ref="S30:S36" si="18">S8*G29</f>
        <v>0.18</v>
      </c>
      <c r="T30" s="15">
        <f t="shared" ref="T30:T36" si="19">T8*G29</f>
        <v>0.18</v>
      </c>
      <c r="U30" s="15">
        <f t="shared" ref="U30:U36" si="20">U8*G29</f>
        <v>0.3</v>
      </c>
      <c r="V30" s="15">
        <f t="shared" ref="V30:V36" si="21">V8*G29</f>
        <v>0.18</v>
      </c>
      <c r="W30" s="15">
        <f t="shared" ref="W30:W36" si="22">W8*G29</f>
        <v>0.18</v>
      </c>
      <c r="X30" s="15">
        <f t="shared" ref="X30:X36" si="23">X8*G29</f>
        <v>0</v>
      </c>
      <c r="Y30" s="15">
        <f t="shared" ref="Y30:Y36" si="24">Y8*G29</f>
        <v>0</v>
      </c>
      <c r="Z30" s="15">
        <f t="shared" ref="Z30:Z36" si="25">Z8*G29</f>
        <v>0.3</v>
      </c>
      <c r="AA30" s="15">
        <f t="shared" ref="AA30:AA36" si="26">AA8*G29</f>
        <v>0.3</v>
      </c>
    </row>
    <row r="31" spans="1:52" x14ac:dyDescent="0.35">
      <c r="C31" s="32" t="s">
        <v>7</v>
      </c>
      <c r="D31" s="20" t="s">
        <v>13</v>
      </c>
      <c r="E31" s="41">
        <v>0.25</v>
      </c>
      <c r="F31" s="35">
        <v>0.24</v>
      </c>
      <c r="G31" s="35">
        <f t="shared" si="7"/>
        <v>0.06</v>
      </c>
      <c r="I31" s="15">
        <f t="shared" si="8"/>
        <v>9.7500000000000003E-2</v>
      </c>
      <c r="J31" s="15">
        <f t="shared" si="9"/>
        <v>3.2500000000000001E-2</v>
      </c>
      <c r="K31" s="15">
        <f t="shared" si="10"/>
        <v>3.2500000000000001E-2</v>
      </c>
      <c r="L31" s="15">
        <f t="shared" si="11"/>
        <v>9.7500000000000003E-2</v>
      </c>
      <c r="M31" s="15">
        <f t="shared" si="12"/>
        <v>3.2500000000000001E-2</v>
      </c>
      <c r="N31" s="15">
        <f t="shared" si="13"/>
        <v>9.7500000000000003E-2</v>
      </c>
      <c r="O31" s="15">
        <f t="shared" si="14"/>
        <v>9.7500000000000003E-2</v>
      </c>
      <c r="P31" s="15">
        <f t="shared" si="15"/>
        <v>9.7500000000000003E-2</v>
      </c>
      <c r="Q31" s="15">
        <f t="shared" si="16"/>
        <v>3.2500000000000001E-2</v>
      </c>
      <c r="R31" s="15">
        <f t="shared" si="17"/>
        <v>3.2500000000000001E-2</v>
      </c>
      <c r="S31" s="15">
        <f t="shared" si="18"/>
        <v>9.7500000000000003E-2</v>
      </c>
      <c r="T31" s="15">
        <f t="shared" si="19"/>
        <v>0.16250000000000001</v>
      </c>
      <c r="U31" s="15">
        <f t="shared" si="20"/>
        <v>9.7500000000000003E-2</v>
      </c>
      <c r="V31" s="15">
        <f t="shared" si="21"/>
        <v>9.7500000000000003E-2</v>
      </c>
      <c r="W31" s="15">
        <f t="shared" si="22"/>
        <v>9.7500000000000003E-2</v>
      </c>
      <c r="X31" s="15">
        <f t="shared" si="23"/>
        <v>0</v>
      </c>
      <c r="Y31" s="15">
        <f t="shared" si="24"/>
        <v>0</v>
      </c>
      <c r="Z31" s="15">
        <f t="shared" si="25"/>
        <v>3.2500000000000001E-2</v>
      </c>
      <c r="AA31" s="15">
        <f t="shared" si="26"/>
        <v>9.7500000000000003E-2</v>
      </c>
    </row>
    <row r="32" spans="1:52" x14ac:dyDescent="0.35">
      <c r="C32" s="24" t="s">
        <v>8</v>
      </c>
      <c r="D32" s="24" t="s">
        <v>14</v>
      </c>
      <c r="E32" s="41">
        <v>0.25</v>
      </c>
      <c r="F32" s="35">
        <v>0.13</v>
      </c>
      <c r="G32" s="35">
        <f t="shared" si="7"/>
        <v>3.2500000000000001E-2</v>
      </c>
      <c r="I32" s="15">
        <f t="shared" si="8"/>
        <v>0.18</v>
      </c>
      <c r="J32" s="15">
        <f t="shared" si="9"/>
        <v>0.06</v>
      </c>
      <c r="K32" s="15">
        <f t="shared" si="10"/>
        <v>0.06</v>
      </c>
      <c r="L32" s="15">
        <f t="shared" si="11"/>
        <v>0.06</v>
      </c>
      <c r="M32" s="15">
        <f t="shared" si="12"/>
        <v>0.18</v>
      </c>
      <c r="N32" s="15">
        <f t="shared" si="13"/>
        <v>0.18</v>
      </c>
      <c r="O32" s="15">
        <f t="shared" si="14"/>
        <v>0.18</v>
      </c>
      <c r="P32" s="15">
        <f t="shared" si="15"/>
        <v>0.18</v>
      </c>
      <c r="Q32" s="15">
        <f t="shared" si="16"/>
        <v>0.18</v>
      </c>
      <c r="R32" s="15">
        <f t="shared" si="17"/>
        <v>0.18</v>
      </c>
      <c r="S32" s="15">
        <f t="shared" si="18"/>
        <v>0.18</v>
      </c>
      <c r="T32" s="15">
        <f t="shared" si="19"/>
        <v>0.18</v>
      </c>
      <c r="U32" s="15">
        <f t="shared" si="20"/>
        <v>0.18</v>
      </c>
      <c r="V32" s="15">
        <f t="shared" si="21"/>
        <v>0.18</v>
      </c>
      <c r="W32" s="15">
        <f t="shared" si="22"/>
        <v>0.18</v>
      </c>
      <c r="X32" s="15">
        <f t="shared" si="23"/>
        <v>0.18</v>
      </c>
      <c r="Y32" s="15">
        <f t="shared" si="24"/>
        <v>0.18</v>
      </c>
      <c r="Z32" s="15">
        <f t="shared" si="25"/>
        <v>0.18</v>
      </c>
      <c r="AA32" s="15">
        <f t="shared" si="26"/>
        <v>0.18</v>
      </c>
    </row>
    <row r="33" spans="3:27" x14ac:dyDescent="0.35">
      <c r="C33" s="24" t="s">
        <v>73</v>
      </c>
      <c r="D33" s="26"/>
      <c r="E33" s="41">
        <v>0.25</v>
      </c>
      <c r="F33" s="35">
        <v>0.13</v>
      </c>
      <c r="G33" s="35">
        <f t="shared" si="7"/>
        <v>3.2500000000000001E-2</v>
      </c>
      <c r="I33" s="15">
        <f t="shared" si="8"/>
        <v>3.2500000000000001E-2</v>
      </c>
      <c r="J33" s="15">
        <f t="shared" si="9"/>
        <v>3.2500000000000001E-2</v>
      </c>
      <c r="K33" s="15">
        <f t="shared" si="10"/>
        <v>9.7500000000000003E-2</v>
      </c>
      <c r="L33" s="15">
        <f t="shared" si="11"/>
        <v>0.16250000000000001</v>
      </c>
      <c r="M33" s="15">
        <f t="shared" si="12"/>
        <v>9.7500000000000003E-2</v>
      </c>
      <c r="N33" s="15">
        <f t="shared" si="13"/>
        <v>9.7500000000000003E-2</v>
      </c>
      <c r="O33" s="15">
        <f t="shared" si="14"/>
        <v>0.16250000000000001</v>
      </c>
      <c r="P33" s="15">
        <f t="shared" si="15"/>
        <v>9.7500000000000003E-2</v>
      </c>
      <c r="Q33" s="15">
        <f t="shared" si="16"/>
        <v>9.7500000000000003E-2</v>
      </c>
      <c r="R33" s="15">
        <f t="shared" si="17"/>
        <v>9.7500000000000003E-2</v>
      </c>
      <c r="S33" s="15">
        <f t="shared" si="18"/>
        <v>3.2500000000000001E-2</v>
      </c>
      <c r="T33" s="15">
        <f t="shared" si="19"/>
        <v>9.7500000000000003E-2</v>
      </c>
      <c r="U33" s="15">
        <f t="shared" si="20"/>
        <v>3.2500000000000001E-2</v>
      </c>
      <c r="V33" s="15">
        <f t="shared" si="21"/>
        <v>3.2500000000000001E-2</v>
      </c>
      <c r="W33" s="15">
        <f t="shared" si="22"/>
        <v>0.16250000000000001</v>
      </c>
      <c r="X33" s="15">
        <f t="shared" si="23"/>
        <v>9.7500000000000003E-2</v>
      </c>
      <c r="Y33" s="15">
        <f t="shared" si="24"/>
        <v>3.2500000000000001E-2</v>
      </c>
      <c r="Z33" s="15">
        <f t="shared" si="25"/>
        <v>9.7500000000000003E-2</v>
      </c>
      <c r="AA33" s="15">
        <f t="shared" si="26"/>
        <v>0.16250000000000001</v>
      </c>
    </row>
    <row r="34" spans="3:27" x14ac:dyDescent="0.35">
      <c r="C34" s="24" t="s">
        <v>74</v>
      </c>
      <c r="D34" s="20" t="s">
        <v>15</v>
      </c>
      <c r="E34" s="41">
        <v>0.25</v>
      </c>
      <c r="F34" s="35">
        <v>0.08</v>
      </c>
      <c r="G34" s="35">
        <f t="shared" si="7"/>
        <v>0.02</v>
      </c>
      <c r="I34" s="15">
        <f t="shared" si="8"/>
        <v>9.7500000000000003E-2</v>
      </c>
      <c r="J34" s="15">
        <f t="shared" si="9"/>
        <v>0.16250000000000001</v>
      </c>
      <c r="K34" s="15">
        <f t="shared" si="10"/>
        <v>9.7500000000000003E-2</v>
      </c>
      <c r="L34" s="15">
        <f t="shared" si="11"/>
        <v>9.7500000000000003E-2</v>
      </c>
      <c r="M34" s="15">
        <f t="shared" si="12"/>
        <v>9.7500000000000003E-2</v>
      </c>
      <c r="N34" s="15">
        <f t="shared" si="13"/>
        <v>9.7500000000000003E-2</v>
      </c>
      <c r="O34" s="15">
        <f t="shared" si="14"/>
        <v>9.7500000000000003E-2</v>
      </c>
      <c r="P34" s="15">
        <f t="shared" si="15"/>
        <v>0.16250000000000001</v>
      </c>
      <c r="Q34" s="15">
        <f t="shared" si="16"/>
        <v>0.16250000000000001</v>
      </c>
      <c r="R34" s="15">
        <f t="shared" si="17"/>
        <v>0</v>
      </c>
      <c r="S34" s="15">
        <f t="shared" si="18"/>
        <v>9.7500000000000003E-2</v>
      </c>
      <c r="T34" s="15">
        <f t="shared" si="19"/>
        <v>0.16250000000000001</v>
      </c>
      <c r="U34" s="15">
        <f t="shared" si="20"/>
        <v>0.16250000000000001</v>
      </c>
      <c r="V34" s="15">
        <f t="shared" si="21"/>
        <v>9.7500000000000003E-2</v>
      </c>
      <c r="W34" s="15">
        <f t="shared" si="22"/>
        <v>9.7500000000000003E-2</v>
      </c>
      <c r="X34" s="15">
        <f t="shared" si="23"/>
        <v>0</v>
      </c>
      <c r="Y34" s="15">
        <f t="shared" si="24"/>
        <v>0</v>
      </c>
      <c r="Z34" s="15">
        <f t="shared" si="25"/>
        <v>9.7500000000000003E-2</v>
      </c>
      <c r="AA34" s="15">
        <f t="shared" si="26"/>
        <v>9.7500000000000003E-2</v>
      </c>
    </row>
    <row r="35" spans="3:27" x14ac:dyDescent="0.35">
      <c r="C35" s="24" t="s">
        <v>76</v>
      </c>
      <c r="D35" s="24" t="s">
        <v>16</v>
      </c>
      <c r="E35" s="41">
        <v>0.25</v>
      </c>
      <c r="F35" s="35">
        <v>0.06</v>
      </c>
      <c r="G35" s="35">
        <f t="shared" si="7"/>
        <v>1.4999999999999999E-2</v>
      </c>
      <c r="I35" s="15">
        <f t="shared" si="8"/>
        <v>0.06</v>
      </c>
      <c r="J35" s="15">
        <f t="shared" si="9"/>
        <v>0.02</v>
      </c>
      <c r="K35" s="15">
        <f t="shared" si="10"/>
        <v>0.02</v>
      </c>
      <c r="L35" s="15">
        <f t="shared" si="11"/>
        <v>0.02</v>
      </c>
      <c r="M35" s="15">
        <f t="shared" si="12"/>
        <v>0.02</v>
      </c>
      <c r="N35" s="15">
        <f t="shared" si="13"/>
        <v>0.06</v>
      </c>
      <c r="O35" s="15">
        <f t="shared" si="14"/>
        <v>0.1</v>
      </c>
      <c r="P35" s="15">
        <f t="shared" si="15"/>
        <v>0.02</v>
      </c>
      <c r="Q35" s="15">
        <f t="shared" si="16"/>
        <v>0.02</v>
      </c>
      <c r="R35" s="15">
        <f t="shared" si="17"/>
        <v>0.1</v>
      </c>
      <c r="S35" s="15">
        <f t="shared" si="18"/>
        <v>0.1</v>
      </c>
      <c r="T35" s="15">
        <f t="shared" si="19"/>
        <v>0.1</v>
      </c>
      <c r="U35" s="15">
        <f t="shared" si="20"/>
        <v>0.02</v>
      </c>
      <c r="V35" s="15">
        <f t="shared" si="21"/>
        <v>0.1</v>
      </c>
      <c r="W35" s="15">
        <f t="shared" si="22"/>
        <v>0.06</v>
      </c>
      <c r="X35" s="15">
        <f t="shared" si="23"/>
        <v>0.02</v>
      </c>
      <c r="Y35" s="15">
        <f t="shared" si="24"/>
        <v>0.02</v>
      </c>
      <c r="Z35" s="15">
        <f t="shared" si="25"/>
        <v>0.02</v>
      </c>
      <c r="AA35" s="15">
        <f t="shared" si="26"/>
        <v>0.06</v>
      </c>
    </row>
    <row r="36" spans="3:27" x14ac:dyDescent="0.35">
      <c r="C36" s="27" t="s">
        <v>78</v>
      </c>
      <c r="D36" s="27" t="s">
        <v>17</v>
      </c>
      <c r="E36" s="42">
        <v>0.25</v>
      </c>
      <c r="F36" s="36">
        <v>0.25</v>
      </c>
      <c r="G36" s="36">
        <f>(E36*F36)</f>
        <v>6.25E-2</v>
      </c>
      <c r="I36" s="15">
        <f t="shared" si="8"/>
        <v>1.4999999999999999E-2</v>
      </c>
      <c r="J36" s="15">
        <f t="shared" si="9"/>
        <v>1.4999999999999999E-2</v>
      </c>
      <c r="K36" s="15">
        <f t="shared" si="10"/>
        <v>7.4999999999999997E-2</v>
      </c>
      <c r="L36" s="15">
        <f t="shared" si="11"/>
        <v>4.4999999999999998E-2</v>
      </c>
      <c r="M36" s="15">
        <f t="shared" si="12"/>
        <v>7.4999999999999997E-2</v>
      </c>
      <c r="N36" s="15">
        <f t="shared" si="13"/>
        <v>7.4999999999999997E-2</v>
      </c>
      <c r="O36" s="15">
        <f t="shared" si="14"/>
        <v>7.4999999999999997E-2</v>
      </c>
      <c r="P36" s="15">
        <f t="shared" si="15"/>
        <v>4.4999999999999998E-2</v>
      </c>
      <c r="Q36" s="15">
        <f t="shared" si="16"/>
        <v>4.4999999999999998E-2</v>
      </c>
      <c r="R36" s="15">
        <f t="shared" si="17"/>
        <v>7.4999999999999997E-2</v>
      </c>
      <c r="S36" s="15">
        <f t="shared" si="18"/>
        <v>7.4999999999999997E-2</v>
      </c>
      <c r="T36" s="15">
        <f t="shared" si="19"/>
        <v>7.4999999999999997E-2</v>
      </c>
      <c r="U36" s="15">
        <f t="shared" si="20"/>
        <v>1.4999999999999999E-2</v>
      </c>
      <c r="V36" s="15">
        <f t="shared" si="21"/>
        <v>7.4999999999999997E-2</v>
      </c>
      <c r="W36" s="15">
        <f t="shared" si="22"/>
        <v>7.4999999999999997E-2</v>
      </c>
      <c r="X36" s="15">
        <f t="shared" si="23"/>
        <v>1.4999999999999999E-2</v>
      </c>
      <c r="Y36" s="15">
        <f t="shared" si="24"/>
        <v>1.4999999999999999E-2</v>
      </c>
      <c r="Z36" s="15">
        <f t="shared" si="25"/>
        <v>1.4999999999999999E-2</v>
      </c>
      <c r="AA36" s="15">
        <f t="shared" si="26"/>
        <v>7.4999999999999997E-2</v>
      </c>
    </row>
    <row r="37" spans="3:27" x14ac:dyDescent="0.35">
      <c r="C37" s="27" t="s">
        <v>10</v>
      </c>
      <c r="D37" s="27" t="s">
        <v>18</v>
      </c>
      <c r="E37" s="42">
        <v>0.25</v>
      </c>
      <c r="F37" s="36">
        <v>0.5</v>
      </c>
      <c r="G37" s="36">
        <f t="shared" ref="G37:G38" si="27">(E37*F37)</f>
        <v>0.125</v>
      </c>
      <c r="H37" s="43" t="s">
        <v>69</v>
      </c>
      <c r="I37" s="15">
        <f>SUM(I30:I36)</f>
        <v>0.78249999999999986</v>
      </c>
      <c r="J37" s="15">
        <f t="shared" ref="J37:AA37" si="28">SUM(J30:J36)</f>
        <v>0.50249999999999995</v>
      </c>
      <c r="K37" s="15">
        <f t="shared" si="28"/>
        <v>0.5625</v>
      </c>
      <c r="L37" s="15">
        <f t="shared" si="28"/>
        <v>0.66250000000000009</v>
      </c>
      <c r="M37" s="15">
        <f t="shared" si="28"/>
        <v>0.6825</v>
      </c>
      <c r="N37" s="15">
        <f t="shared" si="28"/>
        <v>0.78749999999999987</v>
      </c>
      <c r="O37" s="15">
        <f t="shared" si="28"/>
        <v>0.89249999999999996</v>
      </c>
      <c r="P37" s="52">
        <f t="shared" si="28"/>
        <v>0.90249999999999997</v>
      </c>
      <c r="Q37" s="15">
        <f t="shared" si="28"/>
        <v>0.83750000000000002</v>
      </c>
      <c r="R37" s="15">
        <f t="shared" si="28"/>
        <v>0.48500000000000004</v>
      </c>
      <c r="S37" s="15">
        <f t="shared" si="28"/>
        <v>0.76249999999999996</v>
      </c>
      <c r="T37" s="52">
        <f t="shared" si="28"/>
        <v>0.95749999999999991</v>
      </c>
      <c r="U37" s="15">
        <f t="shared" si="28"/>
        <v>0.80749999999999988</v>
      </c>
      <c r="V37" s="15">
        <f t="shared" si="28"/>
        <v>0.76249999999999996</v>
      </c>
      <c r="W37" s="15">
        <f t="shared" si="28"/>
        <v>0.85250000000000004</v>
      </c>
      <c r="X37" s="15">
        <f t="shared" si="28"/>
        <v>0.3125</v>
      </c>
      <c r="Y37" s="15">
        <f t="shared" si="28"/>
        <v>0.2475</v>
      </c>
      <c r="Z37" s="15">
        <f t="shared" si="28"/>
        <v>0.74250000000000005</v>
      </c>
      <c r="AA37" s="52">
        <f t="shared" si="28"/>
        <v>0.97249999999999992</v>
      </c>
    </row>
    <row r="38" spans="3:27" x14ac:dyDescent="0.35">
      <c r="C38" s="27" t="s">
        <v>81</v>
      </c>
      <c r="D38" s="27" t="s">
        <v>19</v>
      </c>
      <c r="E38" s="42">
        <v>0.25</v>
      </c>
      <c r="F38" s="36">
        <v>0.25</v>
      </c>
      <c r="G38" s="36">
        <f t="shared" si="27"/>
        <v>6.25E-2</v>
      </c>
      <c r="I38" s="15">
        <f>I15*G36</f>
        <v>6.25E-2</v>
      </c>
      <c r="J38" s="15">
        <f>J15*G36</f>
        <v>0.3125</v>
      </c>
      <c r="K38" s="15">
        <f>K15*G36</f>
        <v>0.1875</v>
      </c>
      <c r="L38" s="15">
        <f>L15*G36</f>
        <v>6.25E-2</v>
      </c>
      <c r="M38" s="15">
        <f>M15*G36</f>
        <v>6.25E-2</v>
      </c>
      <c r="N38" s="15">
        <f>N15*G36</f>
        <v>6.25E-2</v>
      </c>
      <c r="O38" s="15">
        <f>O15*G36</f>
        <v>0.3125</v>
      </c>
      <c r="P38" s="15">
        <f>P15*G36</f>
        <v>6.25E-2</v>
      </c>
      <c r="Q38" s="15">
        <f>Q15*G36</f>
        <v>6.25E-2</v>
      </c>
      <c r="R38" s="15">
        <f>R15*G36</f>
        <v>6.25E-2</v>
      </c>
      <c r="S38" s="15">
        <f>S15*G36</f>
        <v>6.25E-2</v>
      </c>
      <c r="T38" s="15">
        <f>T15*G36</f>
        <v>0.1875</v>
      </c>
      <c r="U38" s="15">
        <f>U15*G36</f>
        <v>6.25E-2</v>
      </c>
      <c r="V38" s="15">
        <f>V15*G36</f>
        <v>0.1875</v>
      </c>
      <c r="W38" s="15">
        <f>W15*G36</f>
        <v>6.25E-2</v>
      </c>
      <c r="X38" s="15">
        <f>X15*G36</f>
        <v>6.25E-2</v>
      </c>
      <c r="Y38" s="15">
        <f>Y15*G36</f>
        <v>0.3125</v>
      </c>
      <c r="Z38" s="15">
        <f>Z15*G36</f>
        <v>6.25E-2</v>
      </c>
      <c r="AA38" s="15">
        <f>AA15*G36</f>
        <v>0.3125</v>
      </c>
    </row>
    <row r="39" spans="3:27" x14ac:dyDescent="0.35">
      <c r="I39" s="15">
        <f>I16*G37</f>
        <v>0.625</v>
      </c>
      <c r="J39" s="15">
        <f>J16*G37</f>
        <v>0.625</v>
      </c>
      <c r="K39" s="15">
        <f>K16*G37</f>
        <v>0.625</v>
      </c>
      <c r="L39" s="15">
        <f>L16*G37</f>
        <v>0.625</v>
      </c>
      <c r="M39" s="15">
        <f>M16*G37</f>
        <v>0.625</v>
      </c>
      <c r="N39" s="15">
        <f>N16*G37</f>
        <v>0.625</v>
      </c>
      <c r="O39" s="15">
        <f>O16*G37</f>
        <v>0.625</v>
      </c>
      <c r="P39" s="15">
        <f>P16*G37</f>
        <v>0.375</v>
      </c>
      <c r="Q39" s="15">
        <f>Q16*G37</f>
        <v>0.375</v>
      </c>
      <c r="R39" s="15">
        <f>R16*G37</f>
        <v>0.375</v>
      </c>
      <c r="S39" s="15">
        <f>S16*G37</f>
        <v>0.375</v>
      </c>
      <c r="T39" s="15">
        <f>T16*G37</f>
        <v>0.375</v>
      </c>
      <c r="U39" s="15">
        <f>U16*G37</f>
        <v>0.375</v>
      </c>
      <c r="V39" s="15">
        <f>V16*G37</f>
        <v>0.125</v>
      </c>
      <c r="W39" s="15">
        <f>W16*G37</f>
        <v>0.125</v>
      </c>
      <c r="X39" s="15">
        <f>X16*G37</f>
        <v>0.125</v>
      </c>
      <c r="Y39" s="15">
        <f>Y16*G37</f>
        <v>0.125</v>
      </c>
      <c r="Z39" s="15">
        <f>Z16*G37</f>
        <v>0.125</v>
      </c>
      <c r="AA39" s="15">
        <f>AA16*G37</f>
        <v>0.125</v>
      </c>
    </row>
    <row r="40" spans="3:27" x14ac:dyDescent="0.35">
      <c r="I40" s="15">
        <f>I17*G38</f>
        <v>0.1875</v>
      </c>
      <c r="J40" s="15">
        <f>J17*G38</f>
        <v>0.1875</v>
      </c>
      <c r="K40" s="15">
        <f>K17*G38</f>
        <v>0.1875</v>
      </c>
      <c r="L40" s="15">
        <f>L17*G38</f>
        <v>6.25E-2</v>
      </c>
      <c r="M40" s="15">
        <f>M17*G38</f>
        <v>6.25E-2</v>
      </c>
      <c r="N40" s="15">
        <f>N17*G38</f>
        <v>0.1875</v>
      </c>
      <c r="O40" s="15">
        <f>O17*G38</f>
        <v>0.1875</v>
      </c>
      <c r="P40" s="15">
        <f>P17*G38</f>
        <v>0.1875</v>
      </c>
      <c r="Q40" s="15">
        <f>Q17*G38</f>
        <v>6.25E-2</v>
      </c>
      <c r="R40" s="15">
        <f>R17*G38</f>
        <v>6.25E-2</v>
      </c>
      <c r="S40" s="15">
        <f>S17*G38</f>
        <v>6.25E-2</v>
      </c>
      <c r="T40" s="15">
        <f>T17*G38</f>
        <v>6.25E-2</v>
      </c>
      <c r="U40" s="15">
        <f>U17*G38</f>
        <v>6.25E-2</v>
      </c>
      <c r="V40" s="15">
        <f>V17*G38</f>
        <v>0.3125</v>
      </c>
      <c r="W40" s="15">
        <f>W17*G38</f>
        <v>0.3125</v>
      </c>
      <c r="X40" s="15">
        <f>X17*G38</f>
        <v>0.3125</v>
      </c>
      <c r="Y40" s="15">
        <f>Y17*G38</f>
        <v>0.3125</v>
      </c>
      <c r="Z40" s="15">
        <f>Z17*G38</f>
        <v>0.3125</v>
      </c>
      <c r="AA40" s="15">
        <f>AA17*G38</f>
        <v>0.3125</v>
      </c>
    </row>
    <row r="41" spans="3:27" x14ac:dyDescent="0.35">
      <c r="H41" s="43" t="s">
        <v>9</v>
      </c>
      <c r="I41" s="56">
        <f>SUM(I38:I40)</f>
        <v>0.875</v>
      </c>
      <c r="J41" s="7">
        <f t="shared" ref="J41:AA41" si="29">SUM(J38:J40)</f>
        <v>1.125</v>
      </c>
      <c r="K41" s="7">
        <f t="shared" si="29"/>
        <v>1</v>
      </c>
      <c r="L41" s="1">
        <f t="shared" si="29"/>
        <v>0.75</v>
      </c>
      <c r="M41" s="1">
        <f t="shared" si="29"/>
        <v>0.75</v>
      </c>
      <c r="N41" s="56">
        <f t="shared" si="29"/>
        <v>0.875</v>
      </c>
      <c r="O41" s="7">
        <f t="shared" si="29"/>
        <v>1.125</v>
      </c>
      <c r="P41" s="1">
        <f t="shared" si="29"/>
        <v>0.625</v>
      </c>
      <c r="Q41" s="1">
        <f t="shared" si="29"/>
        <v>0.5</v>
      </c>
      <c r="R41" s="1">
        <f t="shared" si="29"/>
        <v>0.5</v>
      </c>
      <c r="S41" s="1">
        <f t="shared" si="29"/>
        <v>0.5</v>
      </c>
      <c r="T41" s="1">
        <f t="shared" si="29"/>
        <v>0.625</v>
      </c>
      <c r="U41" s="1">
        <f t="shared" si="29"/>
        <v>0.5</v>
      </c>
      <c r="V41" s="1">
        <f t="shared" si="29"/>
        <v>0.625</v>
      </c>
      <c r="W41" s="1">
        <f t="shared" si="29"/>
        <v>0.5</v>
      </c>
      <c r="X41" s="1">
        <f t="shared" si="29"/>
        <v>0.5</v>
      </c>
      <c r="Y41" s="1">
        <f t="shared" si="29"/>
        <v>0.75</v>
      </c>
      <c r="Z41" s="1">
        <f t="shared" si="29"/>
        <v>0.5</v>
      </c>
      <c r="AA41" s="1">
        <f t="shared" si="29"/>
        <v>0.75</v>
      </c>
    </row>
    <row r="42" spans="3:27" x14ac:dyDescent="0.35">
      <c r="H42" s="43" t="s">
        <v>99</v>
      </c>
      <c r="I42" s="53">
        <f>I29+I37+I41</f>
        <v>3.7874999999999996</v>
      </c>
      <c r="J42" s="51">
        <f t="shared" ref="J42:AA42" si="30">J29+J37+J41</f>
        <v>3.1274999999999999</v>
      </c>
      <c r="K42" s="51">
        <f t="shared" si="30"/>
        <v>2.6224999999999996</v>
      </c>
      <c r="L42" s="51">
        <f t="shared" si="30"/>
        <v>2.0325000000000002</v>
      </c>
      <c r="M42" s="51">
        <f t="shared" si="30"/>
        <v>2.0525000000000002</v>
      </c>
      <c r="N42" s="51">
        <f t="shared" si="30"/>
        <v>2.9124999999999996</v>
      </c>
      <c r="O42" s="53">
        <f t="shared" si="30"/>
        <v>3.3374999999999999</v>
      </c>
      <c r="P42" s="53">
        <f t="shared" si="30"/>
        <v>3.5374999999999996</v>
      </c>
      <c r="Q42" s="51">
        <f t="shared" si="30"/>
        <v>2.5874999999999999</v>
      </c>
      <c r="R42" s="51">
        <f t="shared" si="30"/>
        <v>2.7450000000000001</v>
      </c>
      <c r="S42" s="54">
        <f t="shared" si="30"/>
        <v>2.5825</v>
      </c>
      <c r="T42" s="51">
        <f t="shared" si="30"/>
        <v>2.3224999999999998</v>
      </c>
      <c r="U42" s="51">
        <f t="shared" si="30"/>
        <v>2.8774999999999995</v>
      </c>
      <c r="V42" s="51">
        <f t="shared" si="30"/>
        <v>2.6375000000000002</v>
      </c>
      <c r="W42" s="51">
        <f t="shared" si="30"/>
        <v>2.6025</v>
      </c>
      <c r="X42" s="54">
        <f t="shared" si="30"/>
        <v>1.4325000000000001</v>
      </c>
      <c r="Y42" s="51">
        <f t="shared" si="30"/>
        <v>1.6174999999999999</v>
      </c>
      <c r="Z42" s="51">
        <f t="shared" si="30"/>
        <v>1.8625</v>
      </c>
      <c r="AA42" s="51">
        <f t="shared" si="30"/>
        <v>2.4624999999999999</v>
      </c>
    </row>
    <row r="47" spans="3:27" ht="18.5" x14ac:dyDescent="0.35">
      <c r="I47" s="45" t="s">
        <v>100</v>
      </c>
      <c r="J47" s="45" t="s">
        <v>101</v>
      </c>
      <c r="K47" s="45" t="s">
        <v>102</v>
      </c>
      <c r="M47" s="45" t="s">
        <v>100</v>
      </c>
      <c r="N47" s="45" t="s">
        <v>101</v>
      </c>
      <c r="O47" s="45" t="s">
        <v>102</v>
      </c>
    </row>
    <row r="48" spans="3:27" ht="15.5" x14ac:dyDescent="0.35">
      <c r="I48" s="50" t="s">
        <v>39</v>
      </c>
      <c r="J48" s="33">
        <v>3.78</v>
      </c>
      <c r="K48" s="1">
        <v>1</v>
      </c>
      <c r="M48" s="46" t="s">
        <v>45</v>
      </c>
      <c r="N48" s="47">
        <v>0.65600000000000003</v>
      </c>
      <c r="O48" s="44">
        <v>1</v>
      </c>
    </row>
    <row r="49" spans="9:15" ht="15.5" x14ac:dyDescent="0.35">
      <c r="I49" s="1" t="s">
        <v>46</v>
      </c>
      <c r="J49" s="33">
        <v>3.5350000000000001</v>
      </c>
      <c r="K49" s="1">
        <f>1+K48</f>
        <v>2</v>
      </c>
      <c r="M49" s="46" t="s">
        <v>39</v>
      </c>
      <c r="N49" s="47">
        <v>0.65239999999999998</v>
      </c>
      <c r="O49" s="44">
        <v>2</v>
      </c>
    </row>
    <row r="50" spans="9:15" ht="15.5" x14ac:dyDescent="0.35">
      <c r="I50" s="1" t="s">
        <v>45</v>
      </c>
      <c r="J50" s="33">
        <v>3.335</v>
      </c>
      <c r="K50" s="1">
        <f t="shared" ref="K50:K64" si="31">1+K49</f>
        <v>3</v>
      </c>
      <c r="M50" s="46" t="s">
        <v>46</v>
      </c>
      <c r="N50" s="47">
        <v>0.59005000000000007</v>
      </c>
      <c r="O50" s="44">
        <v>3</v>
      </c>
    </row>
    <row r="51" spans="9:15" ht="15.5" x14ac:dyDescent="0.35">
      <c r="I51" s="1" t="s">
        <v>40</v>
      </c>
      <c r="J51" s="33">
        <v>3.125</v>
      </c>
      <c r="K51" s="1">
        <f t="shared" si="31"/>
        <v>4</v>
      </c>
      <c r="M51" s="46" t="s">
        <v>44</v>
      </c>
      <c r="N51" s="47">
        <v>0.53</v>
      </c>
      <c r="O51" s="44">
        <v>4</v>
      </c>
    </row>
    <row r="52" spans="9:15" ht="15.5" x14ac:dyDescent="0.35">
      <c r="I52" s="1" t="s">
        <v>44</v>
      </c>
      <c r="J52" s="33">
        <v>2.9049999999999998</v>
      </c>
      <c r="K52" s="1">
        <f t="shared" si="31"/>
        <v>5</v>
      </c>
      <c r="M52" s="46" t="s">
        <v>48</v>
      </c>
      <c r="N52" s="47">
        <v>0.52890000000000004</v>
      </c>
      <c r="O52" s="44">
        <v>5</v>
      </c>
    </row>
    <row r="53" spans="9:15" ht="15.5" x14ac:dyDescent="0.35">
      <c r="I53" s="1" t="s">
        <v>51</v>
      </c>
      <c r="J53" s="33">
        <v>2.8650000000000007</v>
      </c>
      <c r="K53" s="1">
        <f t="shared" si="31"/>
        <v>6</v>
      </c>
      <c r="M53" s="46" t="s">
        <v>51</v>
      </c>
      <c r="N53" s="47">
        <v>0.50370000000000004</v>
      </c>
      <c r="O53" s="44">
        <v>6</v>
      </c>
    </row>
    <row r="54" spans="9:15" ht="15.5" x14ac:dyDescent="0.35">
      <c r="I54" s="1" t="s">
        <v>48</v>
      </c>
      <c r="J54" s="33">
        <v>2.7324999999999999</v>
      </c>
      <c r="K54" s="1">
        <f t="shared" si="31"/>
        <v>7</v>
      </c>
      <c r="M54" s="46" t="s">
        <v>49</v>
      </c>
      <c r="N54" s="47">
        <v>0.47715000000000002</v>
      </c>
      <c r="O54" s="44">
        <v>7</v>
      </c>
    </row>
    <row r="55" spans="9:15" ht="15.5" x14ac:dyDescent="0.35">
      <c r="I55" s="1" t="s">
        <v>41</v>
      </c>
      <c r="J55" s="33">
        <v>2.63</v>
      </c>
      <c r="K55" s="1">
        <f t="shared" si="31"/>
        <v>8</v>
      </c>
      <c r="M55" s="46" t="s">
        <v>40</v>
      </c>
      <c r="N55" s="47">
        <v>0.47660000000000002</v>
      </c>
      <c r="O55" s="44">
        <v>8</v>
      </c>
    </row>
    <row r="56" spans="9:15" ht="15.5" x14ac:dyDescent="0.35">
      <c r="I56" s="1" t="s">
        <v>52</v>
      </c>
      <c r="J56" s="33">
        <v>2.6249999999999996</v>
      </c>
      <c r="K56" s="1">
        <f t="shared" si="31"/>
        <v>9</v>
      </c>
      <c r="M56" s="46" t="s">
        <v>52</v>
      </c>
      <c r="N56" s="47">
        <v>0.47465000000000007</v>
      </c>
      <c r="O56" s="44">
        <v>9</v>
      </c>
    </row>
    <row r="57" spans="9:15" ht="15.5" x14ac:dyDescent="0.35">
      <c r="I57" s="1" t="s">
        <v>53</v>
      </c>
      <c r="J57" s="33">
        <v>2.5950000000000002</v>
      </c>
      <c r="K57" s="1">
        <f t="shared" si="31"/>
        <v>10</v>
      </c>
      <c r="M57" s="46" t="s">
        <v>53</v>
      </c>
      <c r="N57" s="47">
        <v>0.46825</v>
      </c>
      <c r="O57" s="44">
        <v>10</v>
      </c>
    </row>
    <row r="58" spans="9:15" ht="15.5" x14ac:dyDescent="0.35">
      <c r="I58" s="1" t="s">
        <v>47</v>
      </c>
      <c r="J58" s="33">
        <v>2.585</v>
      </c>
      <c r="K58" s="1">
        <f t="shared" si="31"/>
        <v>11</v>
      </c>
      <c r="M58" s="46" t="s">
        <v>47</v>
      </c>
      <c r="N58" s="47">
        <v>0.44820000000000004</v>
      </c>
      <c r="O58" s="44">
        <v>11</v>
      </c>
    </row>
    <row r="59" spans="9:15" ht="15.5" x14ac:dyDescent="0.35">
      <c r="I59" s="1" t="s">
        <v>49</v>
      </c>
      <c r="J59" s="33">
        <v>2.5799999999999996</v>
      </c>
      <c r="K59" s="1">
        <f t="shared" si="31"/>
        <v>12</v>
      </c>
      <c r="M59" s="46" t="s">
        <v>57</v>
      </c>
      <c r="N59" s="47">
        <v>0.44650000000000001</v>
      </c>
      <c r="O59" s="44">
        <v>12</v>
      </c>
    </row>
    <row r="60" spans="9:15" ht="15.5" x14ac:dyDescent="0.35">
      <c r="I60" s="1" t="s">
        <v>57</v>
      </c>
      <c r="J60" s="33">
        <v>2.4550000000000001</v>
      </c>
      <c r="K60" s="1">
        <f t="shared" si="31"/>
        <v>13</v>
      </c>
      <c r="M60" s="46" t="s">
        <v>50</v>
      </c>
      <c r="N60" s="47">
        <v>0.41500000000000004</v>
      </c>
      <c r="O60" s="44">
        <v>13</v>
      </c>
    </row>
    <row r="61" spans="9:15" ht="15.5" x14ac:dyDescent="0.35">
      <c r="I61" s="1" t="s">
        <v>50</v>
      </c>
      <c r="J61" s="33">
        <v>2.31</v>
      </c>
      <c r="K61" s="1">
        <f t="shared" si="31"/>
        <v>14</v>
      </c>
      <c r="M61" s="46" t="s">
        <v>41</v>
      </c>
      <c r="N61" s="47">
        <v>0.38745000000000002</v>
      </c>
      <c r="O61" s="44">
        <v>14</v>
      </c>
    </row>
    <row r="62" spans="9:15" ht="15.5" x14ac:dyDescent="0.35">
      <c r="I62" s="1" t="s">
        <v>43</v>
      </c>
      <c r="J62" s="33">
        <v>2.0499999999999998</v>
      </c>
      <c r="K62" s="1">
        <f t="shared" si="31"/>
        <v>15</v>
      </c>
      <c r="M62" s="46" t="s">
        <v>43</v>
      </c>
      <c r="N62" s="47">
        <v>0.33445000000000003</v>
      </c>
      <c r="O62" s="44">
        <v>15</v>
      </c>
    </row>
    <row r="63" spans="9:15" ht="15.5" x14ac:dyDescent="0.35">
      <c r="I63" s="1" t="s">
        <v>42</v>
      </c>
      <c r="J63" s="33">
        <v>2.0300000000000002</v>
      </c>
      <c r="K63" s="1">
        <f t="shared" si="31"/>
        <v>16</v>
      </c>
      <c r="M63" s="46" t="s">
        <v>42</v>
      </c>
      <c r="N63" s="47">
        <v>0.33055000000000001</v>
      </c>
      <c r="O63" s="44">
        <v>16</v>
      </c>
    </row>
    <row r="64" spans="9:15" ht="15.5" x14ac:dyDescent="0.35">
      <c r="I64" s="1" t="s">
        <v>56</v>
      </c>
      <c r="J64" s="33">
        <v>1.8599999999999999</v>
      </c>
      <c r="K64" s="1">
        <f t="shared" si="31"/>
        <v>17</v>
      </c>
      <c r="M64" s="46" t="s">
        <v>56</v>
      </c>
      <c r="N64" s="47">
        <v>0.28120000000000001</v>
      </c>
      <c r="O64" s="44">
        <v>17</v>
      </c>
    </row>
    <row r="65" spans="9:15" ht="15.5" x14ac:dyDescent="0.35">
      <c r="I65" s="1" t="s">
        <v>55</v>
      </c>
      <c r="J65" s="33">
        <v>1.615</v>
      </c>
      <c r="K65" s="1">
        <f>1+K64</f>
        <v>18</v>
      </c>
      <c r="M65" s="46" t="s">
        <v>55</v>
      </c>
      <c r="N65" s="47">
        <v>0.23845000000000002</v>
      </c>
      <c r="O65" s="44">
        <v>18</v>
      </c>
    </row>
    <row r="66" spans="9:15" ht="15.5" x14ac:dyDescent="0.35">
      <c r="I66" s="1" t="s">
        <v>54</v>
      </c>
      <c r="J66" s="33">
        <v>1.4300000000000002</v>
      </c>
      <c r="K66" s="1">
        <f t="shared" ref="K66" si="32">1+K65</f>
        <v>19</v>
      </c>
      <c r="M66" s="46" t="s">
        <v>54</v>
      </c>
      <c r="N66" s="47">
        <v>0.19780000000000003</v>
      </c>
      <c r="O66" s="44">
        <v>19</v>
      </c>
    </row>
  </sheetData>
  <mergeCells count="10">
    <mergeCell ref="E22:G22"/>
    <mergeCell ref="A15:A17"/>
    <mergeCell ref="E15:E17"/>
    <mergeCell ref="E1:G1"/>
    <mergeCell ref="A3:A7"/>
    <mergeCell ref="B3:B6"/>
    <mergeCell ref="E3:E7"/>
    <mergeCell ref="A8:A14"/>
    <mergeCell ref="B8:B13"/>
    <mergeCell ref="E8:E14"/>
  </mergeCells>
  <conditionalFormatting sqref="N48:N66">
    <cfRule type="colorScale" priority="3">
      <colorScale>
        <cfvo type="min"/>
        <cfvo type="percentile" val="50"/>
        <cfvo type="max"/>
        <color rgb="FF63BE7B"/>
        <color rgb="FFFFEB84"/>
        <color rgb="FFF8696B"/>
      </colorScale>
    </cfRule>
  </conditionalFormatting>
  <pageMargins left="0.7" right="0.7" top="0.75" bottom="0.75" header="0.3" footer="0.3"/>
  <pageSetup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Sheet1</vt:lpstr>
      <vt:lpstr>Sheet2</vt:lpstr>
      <vt:lpstr>Sheet3</vt:lpstr>
      <vt:lpstr>Sheet4</vt:lpstr>
      <vt:lpstr>Contoh Soal Dari Paper</vt:lpstr>
      <vt:lpstr>AHP-Well Ranking CAN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Dandi Baskoro Soebakir</dc:creator>
  <cp:lastModifiedBy>Dandi Baskoro Soebakir</cp:lastModifiedBy>
  <dcterms:created xsi:type="dcterms:W3CDTF">2025-10-29T00:36:25Z</dcterms:created>
  <dcterms:modified xsi:type="dcterms:W3CDTF">2025-12-06T05:29:30Z</dcterms:modified>
</cp:coreProperties>
</file>